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2\"/>
    </mc:Choice>
  </mc:AlternateContent>
  <bookViews>
    <workbookView xWindow="120" yWindow="45" windowWidth="23895" windowHeight="9975" firstSheet="9" activeTab="9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r:id="rId10"/>
    <sheet name="2023" sheetId="11" state="hidden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G62" i="11" l="1"/>
  <c r="F62" i="11"/>
  <c r="E62" i="11"/>
  <c r="E60" i="11"/>
  <c r="G59" i="11"/>
  <c r="F39" i="11"/>
  <c r="G39" i="11"/>
  <c r="E39" i="11"/>
  <c r="G38" i="11"/>
  <c r="G37" i="11"/>
  <c r="G20" i="11"/>
  <c r="G26" i="11"/>
  <c r="E20" i="11"/>
  <c r="E15" i="11"/>
  <c r="G15" i="11" s="1"/>
  <c r="E19" i="11"/>
  <c r="G19" i="11"/>
  <c r="E18" i="11"/>
  <c r="G18" i="11" s="1"/>
  <c r="E17" i="11"/>
  <c r="G17" i="11" s="1"/>
  <c r="E16" i="11"/>
  <c r="G16" i="11"/>
  <c r="E14" i="11"/>
  <c r="G14" i="11" s="1"/>
  <c r="F20" i="11"/>
  <c r="E13" i="11"/>
  <c r="F13" i="11" l="1"/>
  <c r="F66" i="11"/>
  <c r="F67" i="11" s="1"/>
  <c r="F55" i="11"/>
  <c r="F57" i="11"/>
  <c r="F58" i="11"/>
  <c r="G58" i="11" s="1"/>
  <c r="G57" i="11"/>
  <c r="F61" i="11"/>
  <c r="G61" i="11" s="1"/>
  <c r="F60" i="11"/>
  <c r="G60" i="11" s="1"/>
  <c r="F56" i="11"/>
  <c r="G56" i="11" s="1"/>
  <c r="E67" i="11"/>
  <c r="E68" i="11"/>
  <c r="F36" i="11"/>
  <c r="F44" i="11"/>
  <c r="E44" i="11"/>
  <c r="G43" i="11"/>
  <c r="F25" i="11"/>
  <c r="E25" i="11"/>
  <c r="G24" i="11"/>
  <c r="F286" i="10"/>
  <c r="F259" i="10"/>
  <c r="G66" i="11" l="1"/>
  <c r="G67" i="11"/>
  <c r="G36" i="11"/>
  <c r="G44" i="11"/>
  <c r="F68" i="11"/>
  <c r="G55" i="11"/>
  <c r="G45" i="11"/>
  <c r="F45" i="11"/>
  <c r="E45" i="11"/>
  <c r="F26" i="11"/>
  <c r="G13" i="11"/>
  <c r="G25" i="11"/>
  <c r="E26" i="11"/>
  <c r="G68" i="11" l="1"/>
  <c r="G299" i="10" l="1"/>
  <c r="F289" i="10"/>
  <c r="G289" i="10" s="1"/>
  <c r="F294" i="10"/>
  <c r="F260" i="10"/>
  <c r="E295" i="10"/>
  <c r="E300" i="10" s="1"/>
  <c r="G294" i="10"/>
  <c r="G293" i="10"/>
  <c r="G292" i="10"/>
  <c r="G291" i="10"/>
  <c r="G290" i="10"/>
  <c r="G288" i="10"/>
  <c r="G287" i="10"/>
  <c r="F295" i="10" l="1"/>
  <c r="F300" i="10" s="1"/>
  <c r="G286" i="10"/>
  <c r="G295" i="10" s="1"/>
  <c r="G300" i="10" l="1"/>
  <c r="F263" i="10" l="1"/>
  <c r="G263" i="10" s="1"/>
  <c r="F270" i="10"/>
  <c r="F268" i="10"/>
  <c r="G268" i="10" s="1"/>
  <c r="F265" i="10"/>
  <c r="G265" i="10" s="1"/>
  <c r="F262" i="10"/>
  <c r="G262" i="10" s="1"/>
  <c r="F267" i="10"/>
  <c r="G267" i="10" s="1"/>
  <c r="F237" i="10"/>
  <c r="G237" i="10"/>
  <c r="E271" i="10"/>
  <c r="E276" i="10" s="1"/>
  <c r="G270" i="10"/>
  <c r="G269" i="10"/>
  <c r="G266" i="10"/>
  <c r="G264" i="10"/>
  <c r="G271" i="10" l="1"/>
  <c r="G259" i="10"/>
  <c r="G260" i="10" s="1"/>
  <c r="F271" i="10"/>
  <c r="F276" i="10" s="1"/>
  <c r="G234" i="10"/>
  <c r="F233" i="10"/>
  <c r="F244" i="10"/>
  <c r="G244" i="10" s="1"/>
  <c r="F242" i="10"/>
  <c r="F241" i="10"/>
  <c r="F245" i="10"/>
  <c r="G245" i="10"/>
  <c r="F239" i="10"/>
  <c r="F246" i="10" s="1"/>
  <c r="E246" i="10"/>
  <c r="F243" i="10"/>
  <c r="G276" i="10" l="1"/>
  <c r="E251" i="10"/>
  <c r="G243" i="10"/>
  <c r="G242" i="10"/>
  <c r="G241" i="10"/>
  <c r="G240" i="10"/>
  <c r="G239" i="10"/>
  <c r="G233" i="10"/>
  <c r="G235" i="10" s="1"/>
  <c r="F235" i="10" l="1"/>
  <c r="F251" i="10" s="1"/>
  <c r="G238" i="10"/>
  <c r="G246" i="10" s="1"/>
  <c r="G251" i="10" s="1"/>
  <c r="F210" i="10"/>
  <c r="G210" i="10" s="1"/>
  <c r="F209" i="10"/>
  <c r="G209" i="10" s="1"/>
  <c r="F213" i="10"/>
  <c r="F216" i="10"/>
  <c r="G216" i="10" s="1"/>
  <c r="F214" i="10"/>
  <c r="F217" i="10"/>
  <c r="G217" i="10" s="1"/>
  <c r="F218" i="10"/>
  <c r="G218" i="10" s="1"/>
  <c r="F215" i="10"/>
  <c r="G215" i="10" s="1"/>
  <c r="E220" i="10"/>
  <c r="E225" i="10" s="1"/>
  <c r="F219" i="10"/>
  <c r="G219" i="10" s="1"/>
  <c r="F220" i="10" l="1"/>
  <c r="G214" i="10"/>
  <c r="G211" i="10"/>
  <c r="G213" i="10"/>
  <c r="F211" i="10"/>
  <c r="F225" i="10" s="1"/>
  <c r="F188" i="10"/>
  <c r="G188" i="10" s="1"/>
  <c r="F185" i="10"/>
  <c r="F184" i="10"/>
  <c r="G184" i="10" s="1"/>
  <c r="F189" i="10"/>
  <c r="G189" i="10" s="1"/>
  <c r="F193" i="10"/>
  <c r="G193" i="10" s="1"/>
  <c r="F195" i="10"/>
  <c r="G195" i="10" s="1"/>
  <c r="E196" i="10"/>
  <c r="E201" i="10" s="1"/>
  <c r="F191" i="10"/>
  <c r="G191" i="10" s="1"/>
  <c r="F190" i="10"/>
  <c r="F192" i="10"/>
  <c r="G192" i="10" s="1"/>
  <c r="F194" i="10"/>
  <c r="G194" i="10" s="1"/>
  <c r="F186" i="10" l="1"/>
  <c r="G220" i="10"/>
  <c r="G225" i="10" s="1"/>
  <c r="G185" i="10"/>
  <c r="G186" i="10" s="1"/>
  <c r="F196" i="10"/>
  <c r="G190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1" i="10" l="1"/>
  <c r="G196" i="10"/>
  <c r="G201" i="10" s="1"/>
  <c r="F313" i="9"/>
  <c r="F342" i="9" s="1"/>
  <c r="E313" i="9"/>
  <c r="E342" i="9" s="1"/>
  <c r="F311" i="9"/>
  <c r="F320" i="9"/>
  <c r="F336" i="9" s="1"/>
  <c r="D336" i="9"/>
  <c r="D342" i="9" s="1"/>
  <c r="F159" i="10"/>
  <c r="G158" i="10"/>
  <c r="G159" i="10" s="1"/>
  <c r="F161" i="10"/>
  <c r="F165" i="10"/>
  <c r="G165" i="10" s="1"/>
  <c r="F162" i="10"/>
  <c r="G162" i="10" s="1"/>
  <c r="F170" i="10"/>
  <c r="G170" i="10" s="1"/>
  <c r="F169" i="10"/>
  <c r="G169" i="10" s="1"/>
  <c r="F168" i="10"/>
  <c r="F163" i="10"/>
  <c r="G163" i="10" s="1"/>
  <c r="F166" i="10"/>
  <c r="G166" i="10" s="1"/>
  <c r="F167" i="10"/>
  <c r="G164" i="10"/>
  <c r="E171" i="10"/>
  <c r="E176" i="10" s="1"/>
  <c r="G168" i="10"/>
  <c r="G167" i="10"/>
  <c r="F137" i="10"/>
  <c r="F140" i="10"/>
  <c r="G140" i="10" s="1"/>
  <c r="F141" i="10"/>
  <c r="G141" i="10" s="1"/>
  <c r="F144" i="10"/>
  <c r="G144" i="10" s="1"/>
  <c r="E145" i="10"/>
  <c r="E150" i="10" s="1"/>
  <c r="F142" i="10"/>
  <c r="G142" i="10" s="1"/>
  <c r="F143" i="10"/>
  <c r="G143" i="10" s="1"/>
  <c r="F138" i="10"/>
  <c r="F139" i="10"/>
  <c r="G139" i="10" s="1"/>
  <c r="F171" i="10" l="1"/>
  <c r="F176" i="10" s="1"/>
  <c r="G161" i="10"/>
  <c r="F145" i="10"/>
  <c r="F150" i="10" s="1"/>
  <c r="G138" i="10"/>
  <c r="G137" i="10"/>
  <c r="G118" i="10"/>
  <c r="G120" i="10"/>
  <c r="F114" i="10"/>
  <c r="G114" i="10" s="1"/>
  <c r="F121" i="10"/>
  <c r="G121" i="10" s="1"/>
  <c r="E122" i="10"/>
  <c r="E127" i="10" s="1"/>
  <c r="F119" i="10"/>
  <c r="G119" i="10" s="1"/>
  <c r="F115" i="10"/>
  <c r="G115" i="10" s="1"/>
  <c r="F117" i="10"/>
  <c r="G117" i="10" s="1"/>
  <c r="G116" i="10"/>
  <c r="G145" i="10" l="1"/>
  <c r="G150" i="10" s="1"/>
  <c r="G171" i="10"/>
  <c r="G176" i="10" s="1"/>
  <c r="G122" i="10"/>
  <c r="G127" i="10" s="1"/>
  <c r="F122" i="10"/>
  <c r="F127" i="10" s="1"/>
  <c r="F92" i="10"/>
  <c r="G92" i="10" s="1"/>
  <c r="E99" i="10"/>
  <c r="F95" i="10"/>
  <c r="G95" i="10" s="1"/>
  <c r="F94" i="10"/>
  <c r="G94" i="10" s="1"/>
  <c r="F93" i="10"/>
  <c r="G93" i="10" s="1"/>
  <c r="F98" i="10"/>
  <c r="G98" i="10" s="1"/>
  <c r="F96" i="10"/>
  <c r="G96" i="10" s="1"/>
  <c r="G97" i="10"/>
  <c r="E68" i="10"/>
  <c r="G68" i="10" s="1"/>
  <c r="E70" i="10"/>
  <c r="E76" i="10"/>
  <c r="G76" i="10" s="1"/>
  <c r="E71" i="10"/>
  <c r="G71" i="10" s="1"/>
  <c r="E72" i="10"/>
  <c r="F66" i="10"/>
  <c r="G66" i="10" s="1"/>
  <c r="F72" i="10"/>
  <c r="F69" i="10"/>
  <c r="G69" i="10" s="1"/>
  <c r="F73" i="10"/>
  <c r="G73" i="10" s="1"/>
  <c r="F67" i="10"/>
  <c r="G67" i="10" s="1"/>
  <c r="F75" i="10"/>
  <c r="G75" i="10" s="1"/>
  <c r="F74" i="10"/>
  <c r="G74" i="10" s="1"/>
  <c r="E46" i="10"/>
  <c r="G46" i="10" s="1"/>
  <c r="E49" i="10"/>
  <c r="G49" i="10" s="1"/>
  <c r="E43" i="10"/>
  <c r="G43" i="10" s="1"/>
  <c r="E44" i="10"/>
  <c r="G44" i="10" s="1"/>
  <c r="E48" i="10"/>
  <c r="G48" i="10" s="1"/>
  <c r="E41" i="10"/>
  <c r="G41" i="10" s="1"/>
  <c r="E34" i="10"/>
  <c r="E35" i="10" s="1"/>
  <c r="E47" i="10"/>
  <c r="G47" i="10" s="1"/>
  <c r="E45" i="10"/>
  <c r="G45" i="10" s="1"/>
  <c r="F40" i="10"/>
  <c r="F50" i="10" s="1"/>
  <c r="F55" i="10"/>
  <c r="E55" i="10"/>
  <c r="G54" i="10"/>
  <c r="G42" i="10"/>
  <c r="F38" i="10"/>
  <c r="G37" i="10"/>
  <c r="G38" i="10" s="1"/>
  <c r="E38" i="10"/>
  <c r="F35" i="10"/>
  <c r="G34" i="10"/>
  <c r="G21" i="10"/>
  <c r="E20" i="10"/>
  <c r="G20" i="10" s="1"/>
  <c r="G19" i="10"/>
  <c r="G18" i="10"/>
  <c r="E12" i="10"/>
  <c r="G12" i="10" s="1"/>
  <c r="G13" i="10" s="1"/>
  <c r="F10" i="10"/>
  <c r="E10" i="10"/>
  <c r="G9" i="10"/>
  <c r="G16" i="10"/>
  <c r="E17" i="10"/>
  <c r="E15" i="10"/>
  <c r="G8" i="10"/>
  <c r="G10" i="10" s="1"/>
  <c r="F15" i="10"/>
  <c r="F22" i="10" s="1"/>
  <c r="F27" i="10"/>
  <c r="E27" i="10"/>
  <c r="G26" i="10"/>
  <c r="F13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99" i="10"/>
  <c r="F104" i="10" s="1"/>
  <c r="G99" i="10"/>
  <c r="E104" i="10"/>
  <c r="E77" i="10"/>
  <c r="F77" i="10"/>
  <c r="F82" i="10" s="1"/>
  <c r="G70" i="10"/>
  <c r="G72" i="10"/>
  <c r="E82" i="10"/>
  <c r="G27" i="10"/>
  <c r="E22" i="10"/>
  <c r="E13" i="10"/>
  <c r="E50" i="10"/>
  <c r="E56" i="10" s="1"/>
  <c r="G55" i="10"/>
  <c r="F56" i="10"/>
  <c r="G35" i="10"/>
  <c r="G40" i="10"/>
  <c r="G50" i="10" s="1"/>
  <c r="G17" i="10"/>
  <c r="G15" i="10"/>
  <c r="F28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4" i="10"/>
  <c r="G77" i="10"/>
  <c r="G82" i="10" s="1"/>
  <c r="E28" i="10"/>
  <c r="G22" i="10"/>
  <c r="G28" i="10" s="1"/>
  <c r="G56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<sst xmlns="http://schemas.openxmlformats.org/spreadsheetml/2006/main" count="5309" uniqueCount="395">
  <si>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</si>
  <si>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</si>
  <si>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</si>
  <si>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</si>
  <si>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</si>
  <si>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</si>
  <si>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</si>
  <si>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</si>
  <si>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</si>
  <si>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</si>
  <si>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</si>
  <si>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</si>
  <si>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</si>
  <si>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</si>
  <si>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</si>
  <si>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</si>
  <si>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</si>
  <si>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</si>
  <si>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</si>
  <si>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</si>
  <si>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</si>
  <si>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</si>
  <si>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</si>
  <si>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</si>
  <si>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</si>
  <si>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</si>
  <si>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</si>
  <si>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</si>
  <si>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</si>
  <si>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</si>
  <si>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</si>
  <si>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</si>
  <si>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</si>
  <si>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</si>
  <si>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</si>
  <si>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</si>
  <si>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</si>
  <si>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</si>
  <si>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</si>
  <si>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</si>
  <si>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</si>
  <si>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</si>
  <si>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</si>
  <si>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</si>
  <si>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</si>
  <si>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</si>
  <si>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</si>
  <si>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</si>
  <si>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</si>
  <si>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</si>
  <si>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</si>
  <si>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</si>
  <si>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</si>
  <si>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</si>
  <si>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</si>
  <si>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</si>
  <si>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</si>
  <si>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</si>
  <si>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</si>
  <si>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</si>
  <si>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</si>
  <si>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</si>
  <si>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</si>
  <si>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</si>
  <si>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</si>
  <si>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</si>
  <si>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</si>
  <si>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</si>
  <si>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</si>
  <si>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</si>
  <si>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</si>
  <si>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</si>
  <si>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</si>
  <si>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</si>
  <si>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</si>
  <si>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</si>
  <si>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</si>
  <si>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</si>
  <si>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</si>
  <si>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</si>
  <si>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</si>
  <si>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</si>
  <si>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</si>
  <si>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</si>
  <si>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</si>
  <si>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</si>
  <si>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</si>
  <si>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</si>
  <si>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</si>
  <si>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</si>
  <si>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</si>
  <si>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</si>
  <si>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</si>
  <si>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</si>
  <si>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</si>
  <si>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</si>
  <si>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</si>
  <si>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</si>
  <si>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</si>
  <si>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</si>
  <si>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</si>
  <si>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</si>
  <si>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</si>
  <si>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</si>
  <si>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</si>
  <si>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</si>
  <si>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</si>
  <si>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</si>
  <si>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</si>
  <si>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</si>
  <si>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</si>
  <si>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</si>
  <si>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</si>
  <si>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</si>
  <si>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</si>
  <si>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</si>
  <si>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</si>
  <si>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</si>
  <si>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</si>
  <si>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</si>
  <si>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</si>
  <si>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</si>
  <si>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</si>
  <si>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</si>
  <si>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</si>
  <si>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</si>
  <si>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</si>
  <si>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</si>
  <si>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</si>
  <si>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</si>
  <si>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</si>
  <si>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</si>
  <si>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</si>
  <si>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</si>
  <si>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</si>
  <si>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</si>
  <si>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</si>
  <si>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</si>
  <si>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</si>
  <si>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</si>
  <si>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</si>
  <si>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</si>
  <si>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</si>
  <si>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</si>
  <si>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</si>
  <si>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</si>
  <si>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</si>
  <si>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</si>
  <si>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</si>
  <si>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</si>
  <si>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</si>
  <si>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</si>
  <si>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</si>
  <si>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</si>
  <si>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</si>
  <si>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</si>
  <si>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</si>
  <si>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</si>
  <si>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</si>
  <si>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</si>
  <si>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</si>
  <si>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</si>
  <si>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</si>
  <si>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</si>
  <si>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</si>
  <si>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</si>
  <si>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</si>
  <si>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</si>
  <si>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</si>
  <si>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</si>
  <si>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</si>
  <si>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</si>
  <si>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</si>
  <si>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</si>
  <si>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</si>
  <si>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</si>
  <si>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</si>
  <si>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</si>
  <si>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</si>
  <si>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</si>
  <si>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</si>
  <si>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</si>
  <si>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</si>
  <si>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</si>
  <si>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</si>
  <si>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</si>
  <si>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</si>
  <si>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</si>
  <si>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</si>
  <si>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</si>
  <si>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</si>
  <si>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</si>
  <si>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</si>
  <si>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</si>
  <si>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</si>
  <si>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</si>
  <si>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</si>
  <si>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</si>
  <si>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</si>
  <si>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</si>
  <si>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</si>
  <si>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</si>
  <si>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</si>
  <si>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</si>
  <si>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</si>
  <si>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</si>
  <si>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</si>
  <si>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</si>
  <si>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</si>
  <si>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</si>
  <si>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</si>
  <si>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</si>
  <si>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</si>
  <si>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</si>
  <si>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</si>
  <si>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</si>
  <si>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</si>
  <si>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</si>
  <si>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</si>
  <si>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</si>
  <si>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</si>
  <si>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</si>
  <si>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</si>
  <si>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</si>
  <si>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</si>
  <si>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</si>
  <si>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</si>
  <si>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</si>
  <si>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</si>
  <si>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</si>
  <si>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</si>
  <si>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</si>
  <si>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</si>
  <si>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</si>
  <si>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</si>
  <si>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</si>
  <si>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</si>
  <si>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</si>
  <si>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</si>
  <si>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</si>
  <si>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</si>
  <si>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</si>
  <si>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</si>
  <si>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</si>
  <si>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</si>
  <si>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</si>
  <si>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</si>
  <si>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</si>
  <si>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</si>
  <si>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</si>
  <si>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</si>
  <si>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</si>
  <si>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</si>
  <si>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</si>
  <si>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</si>
  <si>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</si>
  <si>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</si>
  <si>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</si>
  <si>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</si>
  <si>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</si>
  <si>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</si>
  <si>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</si>
  <si>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</si>
  <si>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</si>
  <si>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</si>
  <si>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</si>
  <si>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</si>
  <si>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</si>
  <si>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</si>
  <si>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</si>
  <si>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</si>
  <si>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</si>
  <si>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</si>
  <si>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</si>
  <si>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</si>
  <si>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</si>
  <si>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</si>
  <si>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</si>
  <si>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</si>
  <si>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</si>
  <si>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</si>
  <si>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</si>
  <si>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</si>
  <si>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</si>
  <si>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</si>
  <si>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</si>
  <si>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</si>
  <si>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</si>
  <si>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</si>
  <si>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</si>
  <si>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</si>
  <si>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</si>
  <si>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</si>
  <si>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</si>
  <si>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</si>
  <si>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</si>
  <si>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</si>
  <si>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</si>
  <si>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</si>
  <si>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</si>
  <si>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</si>
  <si>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</si>
  <si>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</si>
  <si>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</si>
  <si>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</si>
  <si>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</si>
  <si>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</si>
  <si>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</si>
  <si>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</si>
  <si>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</si>
  <si>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</si>
  <si>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</si>
  <si>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</si>
  <si>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</si>
  <si>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</si>
  <si>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</si>
  <si>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</si>
  <si>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</si>
  <si>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</si>
  <si>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</si>
  <si>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</si>
  <si>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</si>
  <si>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</si>
  <si>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</si>
  <si>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</si>
  <si>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</si>
  <si>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</si>
  <si>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</si>
  <si>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</si>
  <si>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</si>
  <si>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</si>
  <si>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</si>
  <si>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</si>
  <si>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</si>
  <si>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</si>
  <si>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</si>
  <si>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</si>
  <si>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</si>
  <si>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</si>
  <si>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</si>
  <si>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</si>
  <si>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</si>
  <si>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</si>
  <si>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</si>
  <si>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</si>
  <si>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</si>
  <si>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</si>
  <si>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</si>
  <si>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</si>
  <si>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</si>
  <si>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</si>
  <si>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</si>
  <si>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</si>
  <si>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</si>
  <si>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</si>
  <si>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</si>
  <si>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</si>
  <si>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</si>
  <si>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</si>
  <si>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</si>
  <si>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</si>
  <si>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</si>
  <si>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</si>
  <si>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</si>
  <si>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</si>
  <si>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</si>
  <si>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</si>
  <si>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</si>
  <si>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</si>
  <si>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</si>
  <si>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</si>
  <si>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</si>
  <si>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</si>
  <si>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</si>
  <si>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</si>
  <si>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</si>
  <si>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</si>
  <si>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</si>
  <si>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</si>
  <si>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</si>
  <si>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</si>
  <si>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</si>
  <si>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</si>
  <si>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</si>
  <si>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</si>
  <si>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</si>
  <si>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</si>
  <si>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PERÍODO DE REFERÊNCIA : JANEIRO A DEZEMBRO DE 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</si>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</sst>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271" workbookViewId="0">
      <selection activeCell="K99" sqref="K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55" t="s">
        <v>35</v>
      </c>
      <c r="B3" s="255"/>
      <c r="C3" s="255"/>
      <c r="D3" s="255"/>
      <c r="E3" s="255"/>
      <c r="F3" s="255"/>
      <c r="G3" s="255"/>
    </row>
    <row r="4" spans="1:7" s="1" customFormat="1" ht="15.75" x14ac:dyDescent="0.25">
      <c r="A4" s="255" t="s">
        <v>34</v>
      </c>
      <c r="B4" s="255"/>
      <c r="C4" s="255"/>
      <c r="D4" s="255"/>
      <c r="E4" s="255"/>
      <c r="F4" s="255"/>
      <c r="G4" s="255"/>
    </row>
    <row r="5" spans="1:7" s="1" customFormat="1" ht="15.75" x14ac:dyDescent="0.25">
      <c r="A5" s="3"/>
      <c r="B5" s="255" t="s">
        <v>30</v>
      </c>
      <c r="C5" s="255"/>
      <c r="D5" s="255"/>
      <c r="E5" s="255"/>
      <c r="F5" s="255"/>
      <c r="G5" s="255"/>
    </row>
    <row r="6" spans="1:7" s="1" customFormat="1" ht="15.75" x14ac:dyDescent="0.25">
      <c r="A6" s="255" t="s">
        <v>36</v>
      </c>
      <c r="B6" s="255"/>
      <c r="C6" s="255"/>
      <c r="D6" s="255"/>
      <c r="E6" s="255"/>
      <c r="F6" s="255"/>
      <c r="G6" s="25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48" t="s">
        <v>40</v>
      </c>
      <c r="B8" s="248"/>
      <c r="C8" s="248"/>
      <c r="D8" s="248"/>
      <c r="E8" s="248"/>
      <c r="F8" s="248"/>
      <c r="G8" s="24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44" t="s">
        <v>80</v>
      </c>
      <c r="C10" s="244"/>
      <c r="D10" s="244"/>
      <c r="E10" s="244"/>
      <c r="F10" s="244"/>
      <c r="G10" s="244"/>
    </row>
    <row r="11" spans="1:7" s="1" customFormat="1" x14ac:dyDescent="0.25">
      <c r="A11" s="243" t="s">
        <v>22</v>
      </c>
      <c r="B11" s="243"/>
      <c r="C11" s="24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44" t="s">
        <v>81</v>
      </c>
      <c r="C12" s="244"/>
      <c r="D12" s="244"/>
      <c r="E12" s="244"/>
      <c r="F12" s="244"/>
      <c r="G12" s="244"/>
    </row>
    <row r="13" spans="1:7" s="1" customFormat="1" x14ac:dyDescent="0.25">
      <c r="A13" s="243" t="s">
        <v>22</v>
      </c>
      <c r="B13" s="243"/>
      <c r="C13" s="24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44" t="s">
        <v>82</v>
      </c>
      <c r="C14" s="244"/>
      <c r="D14" s="244"/>
      <c r="E14" s="244"/>
      <c r="F14" s="244"/>
      <c r="G14" s="24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46" t="s">
        <v>5</v>
      </c>
      <c r="B16" s="24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46"/>
      <c r="B17" s="24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51" t="s">
        <v>6</v>
      </c>
      <c r="B18" s="25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51"/>
      <c r="B19" s="25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43" t="s">
        <v>22</v>
      </c>
      <c r="B22" s="243"/>
      <c r="C22" s="24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44" t="s">
        <v>83</v>
      </c>
      <c r="C23" s="244"/>
      <c r="D23" s="244"/>
      <c r="E23" s="244"/>
      <c r="F23" s="244"/>
      <c r="G23" s="244"/>
    </row>
    <row r="24" spans="1:12" s="1" customFormat="1" x14ac:dyDescent="0.25">
      <c r="A24" s="243" t="s">
        <v>22</v>
      </c>
      <c r="B24" s="243"/>
      <c r="C24" s="243"/>
      <c r="D24" s="243"/>
      <c r="E24" s="243"/>
      <c r="F24" s="24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43" t="s">
        <v>22</v>
      </c>
      <c r="B27" s="243"/>
      <c r="C27" s="24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45" t="s">
        <v>1</v>
      </c>
      <c r="B28" s="245"/>
      <c r="C28" s="245"/>
      <c r="D28" s="24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52" t="s">
        <v>47</v>
      </c>
      <c r="B31" s="253"/>
      <c r="C31" s="253"/>
      <c r="D31" s="253"/>
      <c r="E31" s="253"/>
      <c r="F31" s="253"/>
      <c r="G31" s="25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44" t="s">
        <v>80</v>
      </c>
      <c r="C33" s="244"/>
      <c r="D33" s="244"/>
      <c r="E33" s="244"/>
      <c r="F33" s="244"/>
      <c r="G33" s="24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43" t="s">
        <v>22</v>
      </c>
      <c r="B35" s="243"/>
      <c r="C35" s="24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44" t="s">
        <v>81</v>
      </c>
      <c r="C36" s="244"/>
      <c r="D36" s="244"/>
      <c r="E36" s="244"/>
      <c r="F36" s="244"/>
      <c r="G36" s="244"/>
    </row>
    <row r="37" spans="1:7" x14ac:dyDescent="0.25">
      <c r="A37" s="243" t="s">
        <v>22</v>
      </c>
      <c r="B37" s="243"/>
      <c r="C37" s="24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44" t="s">
        <v>82</v>
      </c>
      <c r="C38" s="244"/>
      <c r="D38" s="244"/>
      <c r="E38" s="244"/>
      <c r="F38" s="244"/>
      <c r="G38" s="244"/>
    </row>
    <row r="39" spans="1:7" x14ac:dyDescent="0.25">
      <c r="A39" s="246" t="s">
        <v>4</v>
      </c>
      <c r="B39" s="24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46"/>
      <c r="B40" s="24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43" t="s">
        <v>22</v>
      </c>
      <c r="B43" s="243"/>
      <c r="C43" s="24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44" t="s">
        <v>83</v>
      </c>
      <c r="C44" s="244"/>
      <c r="D44" s="244"/>
      <c r="E44" s="244"/>
      <c r="F44" s="244"/>
      <c r="G44" s="244"/>
    </row>
    <row r="45" spans="1:7" x14ac:dyDescent="0.25">
      <c r="A45" s="243" t="s">
        <v>22</v>
      </c>
      <c r="B45" s="243"/>
      <c r="C45" s="243"/>
      <c r="D45" s="243"/>
      <c r="E45" s="243"/>
      <c r="F45" s="24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43" t="s">
        <v>22</v>
      </c>
      <c r="B48" s="243"/>
      <c r="C48" s="24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45" t="s">
        <v>1</v>
      </c>
      <c r="B49" s="245"/>
      <c r="C49" s="245"/>
      <c r="D49" s="24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56" t="s">
        <v>33</v>
      </c>
      <c r="B50" s="256"/>
      <c r="C50" s="256"/>
      <c r="D50" s="256"/>
      <c r="E50" s="256"/>
      <c r="F50" s="256"/>
      <c r="G50" s="25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48" t="s">
        <v>49</v>
      </c>
      <c r="B52" s="248"/>
      <c r="C52" s="248"/>
      <c r="D52" s="248"/>
      <c r="E52" s="248"/>
      <c r="F52" s="248"/>
      <c r="G52" s="24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44" t="s">
        <v>80</v>
      </c>
      <c r="C54" s="244"/>
      <c r="D54" s="244"/>
      <c r="E54" s="244"/>
      <c r="F54" s="244"/>
      <c r="G54" s="24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43" t="s">
        <v>22</v>
      </c>
      <c r="B56" s="243"/>
      <c r="C56" s="24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44" t="s">
        <v>81</v>
      </c>
      <c r="C57" s="244"/>
      <c r="D57" s="244"/>
      <c r="E57" s="244"/>
      <c r="F57" s="244"/>
      <c r="G57" s="244"/>
    </row>
    <row r="58" spans="1:7" x14ac:dyDescent="0.25">
      <c r="A58" s="243" t="s">
        <v>22</v>
      </c>
      <c r="B58" s="243"/>
      <c r="C58" s="24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44" t="s">
        <v>82</v>
      </c>
      <c r="C59" s="244"/>
      <c r="D59" s="244"/>
      <c r="E59" s="244"/>
      <c r="F59" s="244"/>
      <c r="G59" s="24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51" t="s">
        <v>18</v>
      </c>
      <c r="B63" s="25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51"/>
      <c r="B64" s="25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43" t="s">
        <v>22</v>
      </c>
      <c r="B68" s="243"/>
      <c r="C68" s="24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44" t="s">
        <v>83</v>
      </c>
      <c r="C69" s="244"/>
      <c r="D69" s="244"/>
      <c r="E69" s="244"/>
      <c r="F69" s="244"/>
      <c r="G69" s="244"/>
    </row>
    <row r="70" spans="1:7" x14ac:dyDescent="0.25">
      <c r="A70" s="243" t="s">
        <v>22</v>
      </c>
      <c r="B70" s="243"/>
      <c r="C70" s="243"/>
      <c r="D70" s="243"/>
      <c r="E70" s="243"/>
      <c r="F70" s="24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43" t="s">
        <v>22</v>
      </c>
      <c r="B73" s="243"/>
      <c r="C73" s="24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45" t="s">
        <v>1</v>
      </c>
      <c r="B74" s="245"/>
      <c r="C74" s="245"/>
      <c r="D74" s="24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56" t="s">
        <v>33</v>
      </c>
      <c r="B75" s="256"/>
      <c r="C75" s="256"/>
      <c r="D75" s="256"/>
      <c r="E75" s="256"/>
      <c r="F75" s="256"/>
      <c r="G75" s="25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48" t="s">
        <v>50</v>
      </c>
      <c r="B77" s="248"/>
      <c r="C77" s="248"/>
      <c r="D77" s="248"/>
      <c r="E77" s="248"/>
      <c r="F77" s="248"/>
      <c r="G77" s="24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44" t="s">
        <v>80</v>
      </c>
      <c r="C79" s="244"/>
      <c r="D79" s="244"/>
      <c r="E79" s="244"/>
      <c r="F79" s="244"/>
      <c r="G79" s="24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43" t="s">
        <v>22</v>
      </c>
      <c r="B81" s="243"/>
      <c r="C81" s="24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44" t="s">
        <v>81</v>
      </c>
      <c r="C82" s="244"/>
      <c r="D82" s="244"/>
      <c r="E82" s="244"/>
      <c r="F82" s="244"/>
      <c r="G82" s="244"/>
    </row>
    <row r="83" spans="1:7" x14ac:dyDescent="0.25">
      <c r="A83" s="243" t="s">
        <v>22</v>
      </c>
      <c r="B83" s="243"/>
      <c r="C83" s="24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44" t="s">
        <v>82</v>
      </c>
      <c r="C84" s="244"/>
      <c r="D84" s="244"/>
      <c r="E84" s="244"/>
      <c r="F84" s="244"/>
      <c r="G84" s="24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46" t="s">
        <v>6</v>
      </c>
      <c r="B87" s="24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46"/>
      <c r="B88" s="24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43" t="s">
        <v>22</v>
      </c>
      <c r="B93" s="243"/>
      <c r="C93" s="24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44" t="s">
        <v>83</v>
      </c>
      <c r="C94" s="244"/>
      <c r="D94" s="244"/>
      <c r="E94" s="244"/>
      <c r="F94" s="244"/>
      <c r="G94" s="244"/>
    </row>
    <row r="95" spans="1:7" x14ac:dyDescent="0.25">
      <c r="A95" s="243" t="s">
        <v>22</v>
      </c>
      <c r="B95" s="243"/>
      <c r="C95" s="243"/>
      <c r="D95" s="243"/>
      <c r="E95" s="243"/>
      <c r="F95" s="24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43" t="s">
        <v>22</v>
      </c>
      <c r="B98" s="243"/>
      <c r="C98" s="24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45" t="s">
        <v>1</v>
      </c>
      <c r="B99" s="245"/>
      <c r="C99" s="245"/>
      <c r="D99" s="24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56" t="s">
        <v>33</v>
      </c>
      <c r="B100" s="256"/>
      <c r="C100" s="256"/>
      <c r="D100" s="256"/>
      <c r="E100" s="256"/>
      <c r="F100" s="256"/>
      <c r="G100" s="25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48" t="s">
        <v>54</v>
      </c>
      <c r="B102" s="248"/>
      <c r="C102" s="248"/>
      <c r="D102" s="248"/>
      <c r="E102" s="248"/>
      <c r="F102" s="248"/>
      <c r="G102" s="24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44" t="s">
        <v>80</v>
      </c>
      <c r="C104" s="244"/>
      <c r="D104" s="244"/>
      <c r="E104" s="244"/>
      <c r="F104" s="244"/>
      <c r="G104" s="24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43" t="s">
        <v>22</v>
      </c>
      <c r="B106" s="243"/>
      <c r="C106" s="24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44" t="s">
        <v>81</v>
      </c>
      <c r="C107" s="244"/>
      <c r="D107" s="244"/>
      <c r="E107" s="244"/>
      <c r="F107" s="244"/>
      <c r="G107" s="244"/>
    </row>
    <row r="108" spans="1:7" x14ac:dyDescent="0.25">
      <c r="A108" s="243" t="s">
        <v>22</v>
      </c>
      <c r="B108" s="243"/>
      <c r="C108" s="24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44" t="s">
        <v>82</v>
      </c>
      <c r="C109" s="244"/>
      <c r="D109" s="244"/>
      <c r="E109" s="244"/>
      <c r="F109" s="244"/>
      <c r="G109" s="24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46" t="s">
        <v>6</v>
      </c>
      <c r="B112" s="24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46"/>
      <c r="B113" s="24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43" t="s">
        <v>22</v>
      </c>
      <c r="B117" s="243"/>
      <c r="C117" s="24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44" t="s">
        <v>83</v>
      </c>
      <c r="C118" s="244"/>
      <c r="D118" s="244"/>
      <c r="E118" s="244"/>
      <c r="F118" s="244"/>
      <c r="G118" s="244"/>
    </row>
    <row r="119" spans="1:7" x14ac:dyDescent="0.25">
      <c r="A119" s="243" t="s">
        <v>22</v>
      </c>
      <c r="B119" s="243"/>
      <c r="C119" s="243"/>
      <c r="D119" s="243"/>
      <c r="E119" s="243"/>
      <c r="F119" s="24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43" t="s">
        <v>22</v>
      </c>
      <c r="B122" s="243"/>
      <c r="C122" s="24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45" t="s">
        <v>1</v>
      </c>
      <c r="B123" s="245"/>
      <c r="C123" s="245"/>
      <c r="D123" s="24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56" t="s">
        <v>33</v>
      </c>
      <c r="B124" s="256"/>
      <c r="C124" s="256"/>
      <c r="D124" s="256"/>
      <c r="E124" s="256"/>
      <c r="F124" s="256"/>
      <c r="G124" s="25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48" t="s">
        <v>55</v>
      </c>
      <c r="B126" s="248"/>
      <c r="C126" s="248"/>
      <c r="D126" s="248"/>
      <c r="E126" s="248"/>
      <c r="F126" s="248"/>
      <c r="G126" s="24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44" t="s">
        <v>80</v>
      </c>
      <c r="C128" s="244"/>
      <c r="D128" s="244"/>
      <c r="E128" s="244"/>
      <c r="F128" s="244"/>
      <c r="G128" s="244"/>
    </row>
    <row r="129" spans="1:7" x14ac:dyDescent="0.25">
      <c r="A129" s="243" t="s">
        <v>22</v>
      </c>
      <c r="B129" s="243"/>
      <c r="C129" s="24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44" t="s">
        <v>81</v>
      </c>
      <c r="C130" s="244"/>
      <c r="D130" s="244"/>
      <c r="E130" s="244"/>
      <c r="F130" s="244"/>
      <c r="G130" s="244"/>
    </row>
    <row r="131" spans="1:7" x14ac:dyDescent="0.25">
      <c r="A131" s="243" t="s">
        <v>22</v>
      </c>
      <c r="B131" s="243"/>
      <c r="C131" s="24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44" t="s">
        <v>82</v>
      </c>
      <c r="C132" s="244"/>
      <c r="D132" s="244"/>
      <c r="E132" s="244"/>
      <c r="F132" s="244"/>
      <c r="G132" s="24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46" t="s">
        <v>6</v>
      </c>
      <c r="B135" s="24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46"/>
      <c r="B136" s="24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43" t="s">
        <v>22</v>
      </c>
      <c r="B140" s="243"/>
      <c r="C140" s="24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44" t="s">
        <v>83</v>
      </c>
      <c r="C141" s="244"/>
      <c r="D141" s="244"/>
      <c r="E141" s="244"/>
      <c r="F141" s="244"/>
      <c r="G141" s="244"/>
    </row>
    <row r="142" spans="1:7" x14ac:dyDescent="0.25">
      <c r="A142" s="243" t="s">
        <v>22</v>
      </c>
      <c r="B142" s="243"/>
      <c r="C142" s="243"/>
      <c r="D142" s="243"/>
      <c r="E142" s="243"/>
      <c r="F142" s="24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43" t="s">
        <v>22</v>
      </c>
      <c r="B145" s="243"/>
      <c r="C145" s="24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49" t="s">
        <v>1</v>
      </c>
      <c r="B146" s="249"/>
      <c r="C146" s="249"/>
      <c r="D146" s="24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56" t="s">
        <v>33</v>
      </c>
      <c r="B147" s="256"/>
      <c r="C147" s="256"/>
      <c r="D147" s="256"/>
      <c r="E147" s="256"/>
      <c r="F147" s="256"/>
      <c r="G147" s="25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48" t="s">
        <v>56</v>
      </c>
      <c r="B149" s="248"/>
      <c r="C149" s="248"/>
      <c r="D149" s="248"/>
      <c r="E149" s="248"/>
      <c r="F149" s="248"/>
      <c r="G149" s="24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44" t="s">
        <v>80</v>
      </c>
      <c r="C151" s="244"/>
      <c r="D151" s="244"/>
      <c r="E151" s="244"/>
      <c r="F151" s="244"/>
      <c r="G151" s="24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43" t="s">
        <v>22</v>
      </c>
      <c r="B154" s="243"/>
      <c r="C154" s="24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44" t="s">
        <v>81</v>
      </c>
      <c r="C155" s="244"/>
      <c r="D155" s="244"/>
      <c r="E155" s="244"/>
      <c r="F155" s="244"/>
      <c r="G155" s="244"/>
    </row>
    <row r="156" spans="1:7" x14ac:dyDescent="0.25">
      <c r="A156" s="243" t="s">
        <v>22</v>
      </c>
      <c r="B156" s="243"/>
      <c r="C156" s="24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44" t="s">
        <v>82</v>
      </c>
      <c r="C157" s="244"/>
      <c r="D157" s="244"/>
      <c r="E157" s="244"/>
      <c r="F157" s="244"/>
      <c r="G157" s="24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46" t="s">
        <v>23</v>
      </c>
      <c r="B160" s="24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46"/>
      <c r="B161" s="24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43" t="s">
        <v>22</v>
      </c>
      <c r="B165" s="243"/>
      <c r="C165" s="24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44" t="s">
        <v>83</v>
      </c>
      <c r="C166" s="244"/>
      <c r="D166" s="244"/>
      <c r="E166" s="244"/>
      <c r="F166" s="244"/>
      <c r="G166" s="244"/>
    </row>
    <row r="167" spans="1:7" x14ac:dyDescent="0.25">
      <c r="A167" s="243" t="s">
        <v>22</v>
      </c>
      <c r="B167" s="243"/>
      <c r="C167" s="243"/>
      <c r="D167" s="243"/>
      <c r="E167" s="243"/>
      <c r="F167" s="24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43" t="s">
        <v>22</v>
      </c>
      <c r="B170" s="243"/>
      <c r="C170" s="24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45" t="s">
        <v>1</v>
      </c>
      <c r="B171" s="245"/>
      <c r="C171" s="245"/>
      <c r="D171" s="24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56" t="s">
        <v>33</v>
      </c>
      <c r="B172" s="256"/>
      <c r="C172" s="256"/>
      <c r="D172" s="256"/>
      <c r="E172" s="256"/>
      <c r="F172" s="256"/>
      <c r="G172" s="25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48" t="s">
        <v>57</v>
      </c>
      <c r="B174" s="248"/>
      <c r="C174" s="248"/>
      <c r="D174" s="248"/>
      <c r="E174" s="248"/>
      <c r="F174" s="248"/>
      <c r="G174" s="24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44" t="s">
        <v>80</v>
      </c>
      <c r="C176" s="244"/>
      <c r="D176" s="244"/>
      <c r="E176" s="244"/>
      <c r="F176" s="244"/>
      <c r="G176" s="24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43" t="s">
        <v>22</v>
      </c>
      <c r="B179" s="243"/>
      <c r="C179" s="24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44" t="s">
        <v>81</v>
      </c>
      <c r="C180" s="244"/>
      <c r="D180" s="244"/>
      <c r="E180" s="244"/>
      <c r="F180" s="244"/>
      <c r="G180" s="244"/>
    </row>
    <row r="181" spans="1:7" x14ac:dyDescent="0.25">
      <c r="A181" s="243" t="s">
        <v>22</v>
      </c>
      <c r="B181" s="243"/>
      <c r="C181" s="24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44" t="s">
        <v>82</v>
      </c>
      <c r="C182" s="244"/>
      <c r="D182" s="244"/>
      <c r="E182" s="244"/>
      <c r="F182" s="244"/>
      <c r="G182" s="24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46" t="s">
        <v>6</v>
      </c>
      <c r="B185" s="24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46"/>
      <c r="B186" s="24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43" t="s">
        <v>22</v>
      </c>
      <c r="B190" s="243"/>
      <c r="C190" s="24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44" t="s">
        <v>83</v>
      </c>
      <c r="C191" s="244"/>
      <c r="D191" s="244"/>
      <c r="E191" s="244"/>
      <c r="F191" s="244"/>
      <c r="G191" s="244"/>
    </row>
    <row r="192" spans="1:7" x14ac:dyDescent="0.25">
      <c r="A192" s="243" t="s">
        <v>22</v>
      </c>
      <c r="B192" s="243"/>
      <c r="C192" s="243"/>
      <c r="D192" s="243"/>
      <c r="E192" s="243"/>
      <c r="F192" s="24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43" t="s">
        <v>22</v>
      </c>
      <c r="B195" s="243"/>
      <c r="C195" s="24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45" t="s">
        <v>1</v>
      </c>
      <c r="B196" s="245"/>
      <c r="C196" s="245"/>
      <c r="D196" s="24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56" t="s">
        <v>33</v>
      </c>
      <c r="B197" s="256"/>
      <c r="C197" s="256"/>
      <c r="D197" s="256"/>
      <c r="E197" s="256"/>
      <c r="F197" s="256"/>
      <c r="G197" s="25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48" t="s">
        <v>58</v>
      </c>
      <c r="B199" s="248"/>
      <c r="C199" s="248"/>
      <c r="D199" s="248"/>
      <c r="E199" s="248"/>
      <c r="F199" s="248"/>
      <c r="G199" s="24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44" t="s">
        <v>80</v>
      </c>
      <c r="C201" s="244"/>
      <c r="D201" s="244"/>
      <c r="E201" s="244"/>
      <c r="F201" s="244"/>
      <c r="G201" s="24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43" t="s">
        <v>22</v>
      </c>
      <c r="B203" s="243"/>
      <c r="C203" s="24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44" t="s">
        <v>81</v>
      </c>
      <c r="C204" s="244"/>
      <c r="D204" s="244"/>
      <c r="E204" s="244"/>
      <c r="F204" s="244"/>
      <c r="G204" s="244"/>
    </row>
    <row r="205" spans="1:7" x14ac:dyDescent="0.25">
      <c r="A205" s="243" t="s">
        <v>22</v>
      </c>
      <c r="B205" s="243"/>
      <c r="C205" s="24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44" t="s">
        <v>82</v>
      </c>
      <c r="C206" s="244"/>
      <c r="D206" s="244"/>
      <c r="E206" s="244"/>
      <c r="F206" s="244"/>
      <c r="G206" s="24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46" t="s">
        <v>6</v>
      </c>
      <c r="B209" s="24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46"/>
      <c r="B210" s="24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43" t="s">
        <v>22</v>
      </c>
      <c r="B215" s="243"/>
      <c r="C215" s="24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44" t="s">
        <v>83</v>
      </c>
      <c r="C216" s="244"/>
      <c r="D216" s="244"/>
      <c r="E216" s="244"/>
      <c r="F216" s="244"/>
      <c r="G216" s="244"/>
    </row>
    <row r="217" spans="1:7" x14ac:dyDescent="0.25">
      <c r="A217" s="243" t="s">
        <v>22</v>
      </c>
      <c r="B217" s="243"/>
      <c r="C217" s="243"/>
      <c r="D217" s="243"/>
      <c r="E217" s="243"/>
      <c r="F217" s="24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43" t="s">
        <v>22</v>
      </c>
      <c r="B220" s="243"/>
      <c r="C220" s="24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45" t="s">
        <v>1</v>
      </c>
      <c r="B221" s="245"/>
      <c r="C221" s="245"/>
      <c r="D221" s="24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56" t="s">
        <v>33</v>
      </c>
      <c r="B222" s="256"/>
      <c r="C222" s="256"/>
      <c r="D222" s="256"/>
      <c r="E222" s="256"/>
      <c r="F222" s="256"/>
      <c r="G222" s="25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48" t="s">
        <v>61</v>
      </c>
      <c r="B224" s="248"/>
      <c r="C224" s="248"/>
      <c r="D224" s="248"/>
      <c r="E224" s="248"/>
      <c r="F224" s="248"/>
      <c r="G224" s="24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44" t="s">
        <v>80</v>
      </c>
      <c r="C226" s="244"/>
      <c r="D226" s="244"/>
      <c r="E226" s="244"/>
      <c r="F226" s="244"/>
      <c r="G226" s="24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43" t="s">
        <v>22</v>
      </c>
      <c r="B228" s="243"/>
      <c r="C228" s="24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44" t="s">
        <v>81</v>
      </c>
      <c r="C229" s="244"/>
      <c r="D229" s="244"/>
      <c r="E229" s="244"/>
      <c r="F229" s="244"/>
      <c r="G229" s="244"/>
    </row>
    <row r="230" spans="1:7" x14ac:dyDescent="0.25">
      <c r="A230" s="243" t="s">
        <v>22</v>
      </c>
      <c r="B230" s="243"/>
      <c r="C230" s="24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44" t="s">
        <v>82</v>
      </c>
      <c r="C231" s="244"/>
      <c r="D231" s="244"/>
      <c r="E231" s="244"/>
      <c r="F231" s="244"/>
      <c r="G231" s="24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46" t="s">
        <v>18</v>
      </c>
      <c r="B235" s="24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46"/>
      <c r="B236" s="24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43" t="s">
        <v>22</v>
      </c>
      <c r="B240" s="243"/>
      <c r="C240" s="24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44" t="s">
        <v>83</v>
      </c>
      <c r="C241" s="244"/>
      <c r="D241" s="244"/>
      <c r="E241" s="244"/>
      <c r="F241" s="244"/>
      <c r="G241" s="24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43" t="s">
        <v>22</v>
      </c>
      <c r="B243" s="243"/>
      <c r="C243" s="24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43" t="s">
        <v>22</v>
      </c>
      <c r="B246" s="243"/>
      <c r="C246" s="24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45" t="s">
        <v>1</v>
      </c>
      <c r="B247" s="245"/>
      <c r="C247" s="245"/>
      <c r="D247" s="24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56" t="s">
        <v>33</v>
      </c>
      <c r="B248" s="256"/>
      <c r="C248" s="256"/>
      <c r="D248" s="256"/>
      <c r="E248" s="256"/>
      <c r="F248" s="256"/>
      <c r="G248" s="25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48" t="s">
        <v>69</v>
      </c>
      <c r="B250" s="248"/>
      <c r="C250" s="248"/>
      <c r="D250" s="248"/>
      <c r="E250" s="248"/>
      <c r="F250" s="248"/>
      <c r="G250" s="24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44" t="s">
        <v>80</v>
      </c>
      <c r="C252" s="244"/>
      <c r="D252" s="244"/>
      <c r="E252" s="244"/>
      <c r="F252" s="244"/>
      <c r="G252" s="24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43" t="s">
        <v>22</v>
      </c>
      <c r="B256" s="243"/>
      <c r="C256" s="24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44" t="s">
        <v>81</v>
      </c>
      <c r="C257" s="244"/>
      <c r="D257" s="244"/>
      <c r="E257" s="244"/>
      <c r="F257" s="244"/>
      <c r="G257" s="244"/>
    </row>
    <row r="258" spans="1:7" x14ac:dyDescent="0.25">
      <c r="A258" s="243" t="s">
        <v>22</v>
      </c>
      <c r="B258" s="243"/>
      <c r="C258" s="24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44" t="s">
        <v>82</v>
      </c>
      <c r="C259" s="244"/>
      <c r="D259" s="244"/>
      <c r="E259" s="244"/>
      <c r="F259" s="244"/>
      <c r="G259" s="24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46" t="s">
        <v>18</v>
      </c>
      <c r="B263" s="24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46"/>
      <c r="B264" s="24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43" t="s">
        <v>22</v>
      </c>
      <c r="B268" s="243"/>
      <c r="C268" s="24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44" t="s">
        <v>83</v>
      </c>
      <c r="C269" s="244"/>
      <c r="D269" s="244"/>
      <c r="E269" s="244"/>
      <c r="F269" s="244"/>
      <c r="G269" s="244"/>
    </row>
    <row r="270" spans="1:7" x14ac:dyDescent="0.25">
      <c r="A270" s="243" t="s">
        <v>22</v>
      </c>
      <c r="B270" s="243"/>
      <c r="C270" s="24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43" t="s">
        <v>22</v>
      </c>
      <c r="B273" s="243"/>
      <c r="C273" s="24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45" t="s">
        <v>1</v>
      </c>
      <c r="B274" s="245"/>
      <c r="C274" s="245"/>
      <c r="D274" s="24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56" t="s">
        <v>33</v>
      </c>
      <c r="B275" s="256"/>
      <c r="C275" s="256"/>
      <c r="D275" s="256"/>
      <c r="E275" s="256"/>
      <c r="F275" s="256"/>
      <c r="G275" s="25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48" t="s">
        <v>76</v>
      </c>
      <c r="B277" s="248"/>
      <c r="C277" s="248"/>
      <c r="D277" s="248"/>
      <c r="E277" s="248"/>
      <c r="F277" s="248"/>
      <c r="G277" s="24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44" t="s">
        <v>80</v>
      </c>
      <c r="C279" s="244"/>
      <c r="D279" s="244"/>
      <c r="E279" s="244"/>
      <c r="F279" s="244"/>
      <c r="G279" s="244"/>
    </row>
    <row r="280" spans="1:7" x14ac:dyDescent="0.25">
      <c r="A280" s="243" t="s">
        <v>22</v>
      </c>
      <c r="B280" s="243"/>
      <c r="C280" s="24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44" t="s">
        <v>81</v>
      </c>
      <c r="C281" s="244"/>
      <c r="D281" s="244"/>
      <c r="E281" s="244"/>
      <c r="F281" s="244"/>
      <c r="G281" s="244"/>
    </row>
    <row r="282" spans="1:7" x14ac:dyDescent="0.25">
      <c r="A282" s="243" t="s">
        <v>22</v>
      </c>
      <c r="B282" s="243"/>
      <c r="C282" s="24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44" t="s">
        <v>82</v>
      </c>
      <c r="C283" s="244"/>
      <c r="D283" s="244"/>
      <c r="E283" s="244"/>
      <c r="F283" s="244"/>
      <c r="G283" s="24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46" t="s">
        <v>18</v>
      </c>
      <c r="B286" s="24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46"/>
      <c r="B287" s="24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43" t="s">
        <v>22</v>
      </c>
      <c r="B292" s="243"/>
      <c r="C292" s="24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44" t="s">
        <v>83</v>
      </c>
      <c r="C293" s="244"/>
      <c r="D293" s="244"/>
      <c r="E293" s="244"/>
      <c r="F293" s="244"/>
      <c r="G293" s="244"/>
    </row>
    <row r="294" spans="1:7" x14ac:dyDescent="0.25">
      <c r="A294" s="243" t="s">
        <v>22</v>
      </c>
      <c r="B294" s="243"/>
      <c r="C294" s="24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43" t="s">
        <v>22</v>
      </c>
      <c r="B297" s="243"/>
      <c r="C297" s="24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45" t="s">
        <v>1</v>
      </c>
      <c r="B298" s="245"/>
      <c r="C298" s="245"/>
      <c r="D298" s="24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56" t="s">
        <v>33</v>
      </c>
      <c r="B299" s="256"/>
      <c r="C299" s="256"/>
      <c r="D299" s="256"/>
      <c r="E299" s="256"/>
      <c r="F299" s="256"/>
      <c r="G299" s="25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55" t="s">
        <v>35</v>
      </c>
      <c r="B2" s="255"/>
      <c r="C2" s="255"/>
      <c r="D2" s="255"/>
      <c r="E2" s="255"/>
      <c r="F2" s="255"/>
      <c r="G2" s="255"/>
    </row>
    <row r="3" spans="1:7" ht="15.75" x14ac:dyDescent="0.25">
      <c r="A3" s="255" t="s">
        <v>34</v>
      </c>
      <c r="B3" s="255"/>
      <c r="C3" s="255"/>
      <c r="D3" s="255"/>
      <c r="E3" s="255"/>
      <c r="F3" s="255"/>
      <c r="G3" s="255"/>
    </row>
    <row r="4" spans="1:7" ht="15.75" x14ac:dyDescent="0.25">
      <c r="A4" s="3"/>
      <c r="B4" s="255" t="s">
        <v>30</v>
      </c>
      <c r="C4" s="255"/>
      <c r="D4" s="255"/>
      <c r="E4" s="255"/>
      <c r="F4" s="255"/>
      <c r="G4" s="255"/>
    </row>
    <row r="5" spans="1:7" ht="15.75" x14ac:dyDescent="0.25">
      <c r="A5" s="255" t="s">
        <v>92</v>
      </c>
      <c r="B5" s="255"/>
      <c r="C5" s="255"/>
      <c r="D5" s="255"/>
      <c r="E5" s="255"/>
      <c r="F5" s="255"/>
      <c r="G5" s="25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48" t="s">
        <v>88</v>
      </c>
      <c r="B7" s="248"/>
      <c r="C7" s="248"/>
      <c r="D7" s="248"/>
      <c r="E7" s="248"/>
      <c r="F7" s="248"/>
      <c r="G7" s="24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44" t="s">
        <v>80</v>
      </c>
      <c r="C9" s="244"/>
      <c r="D9" s="244"/>
      <c r="E9" s="244"/>
      <c r="F9" s="244"/>
      <c r="G9" s="24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43" t="s">
        <v>22</v>
      </c>
      <c r="B11" s="243"/>
      <c r="C11" s="24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44" t="s">
        <v>81</v>
      </c>
      <c r="C12" s="244"/>
      <c r="D12" s="244"/>
      <c r="E12" s="244"/>
      <c r="F12" s="244"/>
      <c r="G12" s="244"/>
    </row>
    <row r="13" spans="1:7" x14ac:dyDescent="0.25">
      <c r="A13" s="243" t="s">
        <v>22</v>
      </c>
      <c r="B13" s="243"/>
      <c r="C13" s="24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44" t="s">
        <v>82</v>
      </c>
      <c r="C14" s="244"/>
      <c r="D14" s="244"/>
      <c r="E14" s="244"/>
      <c r="F14" s="244"/>
      <c r="G14" s="24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51" t="s">
        <v>6</v>
      </c>
      <c r="B17" s="25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51"/>
      <c r="B18" s="25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43" t="s">
        <v>22</v>
      </c>
      <c r="B22" s="243"/>
      <c r="C22" s="24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44" t="s">
        <v>83</v>
      </c>
      <c r="C23" s="244"/>
      <c r="D23" s="244"/>
      <c r="E23" s="244"/>
      <c r="F23" s="244"/>
      <c r="G23" s="244"/>
    </row>
    <row r="24" spans="1:7" x14ac:dyDescent="0.25">
      <c r="A24" s="243" t="s">
        <v>22</v>
      </c>
      <c r="B24" s="243"/>
      <c r="C24" s="243"/>
      <c r="D24" s="243"/>
      <c r="E24" s="243"/>
      <c r="F24" s="243"/>
      <c r="G24" s="18">
        <v>0</v>
      </c>
    </row>
    <row r="25" spans="1:7" x14ac:dyDescent="0.25">
      <c r="A25" s="15">
        <v>5</v>
      </c>
      <c r="B25" s="257" t="s">
        <v>84</v>
      </c>
      <c r="C25" s="258"/>
      <c r="D25" s="258"/>
      <c r="E25" s="258"/>
      <c r="F25" s="258"/>
      <c r="G25" s="25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43" t="s">
        <v>22</v>
      </c>
      <c r="B27" s="243"/>
      <c r="C27" s="24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45" t="s">
        <v>1</v>
      </c>
      <c r="B28" s="245"/>
      <c r="C28" s="245"/>
      <c r="D28" s="24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52" t="s">
        <v>93</v>
      </c>
      <c r="B31" s="253"/>
      <c r="C31" s="253"/>
      <c r="D31" s="253"/>
      <c r="E31" s="253"/>
      <c r="F31" s="253"/>
      <c r="G31" s="25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44" t="s">
        <v>80</v>
      </c>
      <c r="C33" s="244"/>
      <c r="D33" s="244"/>
      <c r="E33" s="244"/>
      <c r="F33" s="244"/>
      <c r="G33" s="244"/>
    </row>
    <row r="34" spans="1:7" x14ac:dyDescent="0.25">
      <c r="A34" s="243" t="s">
        <v>22</v>
      </c>
      <c r="B34" s="243"/>
      <c r="C34" s="24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44" t="s">
        <v>81</v>
      </c>
      <c r="C35" s="244"/>
      <c r="D35" s="244"/>
      <c r="E35" s="244"/>
      <c r="F35" s="244"/>
      <c r="G35" s="244"/>
    </row>
    <row r="36" spans="1:7" x14ac:dyDescent="0.25">
      <c r="A36" s="243" t="s">
        <v>22</v>
      </c>
      <c r="B36" s="243"/>
      <c r="C36" s="24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44" t="s">
        <v>82</v>
      </c>
      <c r="C37" s="244"/>
      <c r="D37" s="244"/>
      <c r="E37" s="244"/>
      <c r="F37" s="244"/>
      <c r="G37" s="24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43" t="s">
        <v>22</v>
      </c>
      <c r="B44" s="243"/>
      <c r="C44" s="24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44" t="s">
        <v>83</v>
      </c>
      <c r="C45" s="244"/>
      <c r="D45" s="244"/>
      <c r="E45" s="244"/>
      <c r="F45" s="244"/>
      <c r="G45" s="244"/>
    </row>
    <row r="46" spans="1:7" x14ac:dyDescent="0.25">
      <c r="A46" s="243" t="s">
        <v>22</v>
      </c>
      <c r="B46" s="243"/>
      <c r="C46" s="243"/>
      <c r="D46" s="243"/>
      <c r="E46" s="243"/>
      <c r="F46" s="24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43" t="s">
        <v>22</v>
      </c>
      <c r="B49" s="243"/>
      <c r="C49" s="24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45" t="s">
        <v>1</v>
      </c>
      <c r="B50" s="245"/>
      <c r="C50" s="245"/>
      <c r="D50" s="24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56" t="s">
        <v>33</v>
      </c>
      <c r="B51" s="256"/>
      <c r="C51" s="256"/>
      <c r="D51" s="256"/>
      <c r="E51" s="256"/>
      <c r="F51" s="256"/>
      <c r="G51" s="25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48" t="s">
        <v>94</v>
      </c>
      <c r="B53" s="248"/>
      <c r="C53" s="248"/>
      <c r="D53" s="248"/>
      <c r="E53" s="248"/>
      <c r="F53" s="248"/>
      <c r="G53" s="24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44" t="s">
        <v>80</v>
      </c>
      <c r="C55" s="244"/>
      <c r="D55" s="244"/>
      <c r="E55" s="244"/>
      <c r="F55" s="244"/>
      <c r="G55" s="24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43" t="s">
        <v>22</v>
      </c>
      <c r="B57" s="243"/>
      <c r="C57" s="24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44" t="s">
        <v>81</v>
      </c>
      <c r="C58" s="244"/>
      <c r="D58" s="244"/>
      <c r="E58" s="244"/>
      <c r="F58" s="244"/>
      <c r="G58" s="244"/>
    </row>
    <row r="59" spans="1:7" x14ac:dyDescent="0.25">
      <c r="A59" s="243" t="s">
        <v>22</v>
      </c>
      <c r="B59" s="243"/>
      <c r="C59" s="24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44" t="s">
        <v>82</v>
      </c>
      <c r="C60" s="244"/>
      <c r="D60" s="244"/>
      <c r="E60" s="244"/>
      <c r="F60" s="244"/>
      <c r="G60" s="24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51" t="s">
        <v>6</v>
      </c>
      <c r="B63" s="25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51"/>
      <c r="B64" s="25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43" t="s">
        <v>22</v>
      </c>
      <c r="B68" s="243"/>
      <c r="C68" s="24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44" t="s">
        <v>83</v>
      </c>
      <c r="C69" s="244"/>
      <c r="D69" s="244"/>
      <c r="E69" s="244"/>
      <c r="F69" s="244"/>
      <c r="G69" s="244"/>
    </row>
    <row r="70" spans="1:7" x14ac:dyDescent="0.25">
      <c r="A70" s="243" t="s">
        <v>22</v>
      </c>
      <c r="B70" s="243"/>
      <c r="C70" s="243"/>
      <c r="D70" s="243"/>
      <c r="E70" s="243"/>
      <c r="F70" s="24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43" t="s">
        <v>22</v>
      </c>
      <c r="B73" s="243"/>
      <c r="C73" s="24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45" t="s">
        <v>1</v>
      </c>
      <c r="B74" s="245"/>
      <c r="C74" s="245"/>
      <c r="D74" s="24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56" t="s">
        <v>33</v>
      </c>
      <c r="B75" s="256"/>
      <c r="C75" s="256"/>
      <c r="D75" s="256"/>
      <c r="E75" s="256"/>
      <c r="F75" s="256"/>
      <c r="G75" s="25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48" t="s">
        <v>95</v>
      </c>
      <c r="B77" s="248"/>
      <c r="C77" s="248"/>
      <c r="D77" s="248"/>
      <c r="E77" s="248"/>
      <c r="F77" s="248"/>
      <c r="G77" s="24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44" t="s">
        <v>80</v>
      </c>
      <c r="C79" s="244"/>
      <c r="D79" s="244"/>
      <c r="E79" s="244"/>
      <c r="F79" s="244"/>
      <c r="G79" s="24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43" t="s">
        <v>22</v>
      </c>
      <c r="B81" s="243"/>
      <c r="C81" s="24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44" t="s">
        <v>81</v>
      </c>
      <c r="C82" s="244"/>
      <c r="D82" s="244"/>
      <c r="E82" s="244"/>
      <c r="F82" s="244"/>
      <c r="G82" s="244"/>
    </row>
    <row r="83" spans="1:7" x14ac:dyDescent="0.25">
      <c r="A83" s="243" t="s">
        <v>22</v>
      </c>
      <c r="B83" s="243"/>
      <c r="C83" s="24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44" t="s">
        <v>82</v>
      </c>
      <c r="C84" s="244"/>
      <c r="D84" s="244"/>
      <c r="E84" s="244"/>
      <c r="F84" s="244"/>
      <c r="G84" s="24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43" t="s">
        <v>22</v>
      </c>
      <c r="B92" s="243"/>
      <c r="C92" s="24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44" t="s">
        <v>83</v>
      </c>
      <c r="C93" s="244"/>
      <c r="D93" s="244"/>
      <c r="E93" s="244"/>
      <c r="F93" s="244"/>
      <c r="G93" s="244"/>
    </row>
    <row r="94" spans="1:7" x14ac:dyDescent="0.25">
      <c r="A94" s="243" t="s">
        <v>22</v>
      </c>
      <c r="B94" s="243"/>
      <c r="C94" s="243"/>
      <c r="D94" s="243"/>
      <c r="E94" s="243"/>
      <c r="F94" s="24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43" t="s">
        <v>22</v>
      </c>
      <c r="B97" s="243"/>
      <c r="C97" s="24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45" t="s">
        <v>1</v>
      </c>
      <c r="B98" s="245"/>
      <c r="C98" s="245"/>
      <c r="D98" s="24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56" t="s">
        <v>33</v>
      </c>
      <c r="B99" s="256"/>
      <c r="C99" s="256"/>
      <c r="D99" s="256"/>
      <c r="E99" s="256"/>
      <c r="F99" s="256"/>
      <c r="G99" s="25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48" t="s">
        <v>96</v>
      </c>
      <c r="B101" s="248"/>
      <c r="C101" s="248"/>
      <c r="D101" s="248"/>
      <c r="E101" s="248"/>
      <c r="F101" s="248"/>
      <c r="G101" s="24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44" t="s">
        <v>80</v>
      </c>
      <c r="C103" s="244"/>
      <c r="D103" s="244"/>
      <c r="E103" s="244"/>
      <c r="F103" s="244"/>
      <c r="G103" s="24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43" t="s">
        <v>22</v>
      </c>
      <c r="B106" s="243"/>
      <c r="C106" s="24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44" t="s">
        <v>81</v>
      </c>
      <c r="C107" s="244"/>
      <c r="D107" s="244"/>
      <c r="E107" s="244"/>
      <c r="F107" s="244"/>
      <c r="G107" s="244"/>
    </row>
    <row r="108" spans="1:7" x14ac:dyDescent="0.25">
      <c r="A108" s="243" t="s">
        <v>22</v>
      </c>
      <c r="B108" s="243"/>
      <c r="C108" s="24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44" t="s">
        <v>82</v>
      </c>
      <c r="C109" s="244"/>
      <c r="D109" s="244"/>
      <c r="E109" s="244"/>
      <c r="F109" s="244"/>
      <c r="G109" s="24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46" t="s">
        <v>6</v>
      </c>
      <c r="B112" s="24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46"/>
      <c r="B113" s="24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43" t="s">
        <v>22</v>
      </c>
      <c r="B117" s="243"/>
      <c r="C117" s="24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44" t="s">
        <v>83</v>
      </c>
      <c r="C118" s="244"/>
      <c r="D118" s="244"/>
      <c r="E118" s="244"/>
      <c r="F118" s="244"/>
      <c r="G118" s="244"/>
    </row>
    <row r="119" spans="1:7" x14ac:dyDescent="0.25">
      <c r="A119" s="243" t="s">
        <v>22</v>
      </c>
      <c r="B119" s="243"/>
      <c r="C119" s="243"/>
      <c r="D119" s="243"/>
      <c r="E119" s="243"/>
      <c r="F119" s="24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43" t="s">
        <v>22</v>
      </c>
      <c r="B122" s="243"/>
      <c r="C122" s="24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45" t="s">
        <v>1</v>
      </c>
      <c r="B123" s="245"/>
      <c r="C123" s="245"/>
      <c r="D123" s="24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56" t="s">
        <v>33</v>
      </c>
      <c r="B124" s="256"/>
      <c r="C124" s="256"/>
      <c r="D124" s="256"/>
      <c r="E124" s="256"/>
      <c r="F124" s="256"/>
      <c r="G124" s="25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48" t="s">
        <v>97</v>
      </c>
      <c r="B126" s="248"/>
      <c r="C126" s="248"/>
      <c r="D126" s="248"/>
      <c r="E126" s="248"/>
      <c r="F126" s="248"/>
      <c r="G126" s="24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44" t="s">
        <v>80</v>
      </c>
      <c r="C128" s="244"/>
      <c r="D128" s="244"/>
      <c r="E128" s="244"/>
      <c r="F128" s="244"/>
      <c r="G128" s="244"/>
    </row>
    <row r="129" spans="1:7" x14ac:dyDescent="0.25">
      <c r="A129" s="243" t="s">
        <v>22</v>
      </c>
      <c r="B129" s="243"/>
      <c r="C129" s="24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44" t="s">
        <v>81</v>
      </c>
      <c r="C130" s="244"/>
      <c r="D130" s="244"/>
      <c r="E130" s="244"/>
      <c r="F130" s="244"/>
      <c r="G130" s="244"/>
    </row>
    <row r="131" spans="1:7" x14ac:dyDescent="0.25">
      <c r="A131" s="243" t="s">
        <v>22</v>
      </c>
      <c r="B131" s="243"/>
      <c r="C131" s="24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44" t="s">
        <v>82</v>
      </c>
      <c r="C132" s="244"/>
      <c r="D132" s="244"/>
      <c r="E132" s="244"/>
      <c r="F132" s="244"/>
      <c r="G132" s="24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46" t="s">
        <v>6</v>
      </c>
      <c r="B135" s="24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46"/>
      <c r="B136" s="24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43" t="s">
        <v>22</v>
      </c>
      <c r="B140" s="243"/>
      <c r="C140" s="24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44" t="s">
        <v>83</v>
      </c>
      <c r="C141" s="244"/>
      <c r="D141" s="244"/>
      <c r="E141" s="244"/>
      <c r="F141" s="244"/>
      <c r="G141" s="244"/>
    </row>
    <row r="142" spans="1:7" x14ac:dyDescent="0.25">
      <c r="A142" s="243" t="s">
        <v>22</v>
      </c>
      <c r="B142" s="243"/>
      <c r="C142" s="243"/>
      <c r="D142" s="243"/>
      <c r="E142" s="243"/>
      <c r="F142" s="24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43" t="s">
        <v>22</v>
      </c>
      <c r="B145" s="243"/>
      <c r="C145" s="24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49" t="s">
        <v>1</v>
      </c>
      <c r="B146" s="249"/>
      <c r="C146" s="249"/>
      <c r="D146" s="24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56" t="s">
        <v>33</v>
      </c>
      <c r="B147" s="256"/>
      <c r="C147" s="256"/>
      <c r="D147" s="256"/>
      <c r="E147" s="256"/>
      <c r="F147" s="256"/>
      <c r="G147" s="25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48" t="s">
        <v>98</v>
      </c>
      <c r="B149" s="248"/>
      <c r="C149" s="248"/>
      <c r="D149" s="248"/>
      <c r="E149" s="248"/>
      <c r="F149" s="248"/>
      <c r="G149" s="24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44" t="s">
        <v>80</v>
      </c>
      <c r="C151" s="244"/>
      <c r="D151" s="244"/>
      <c r="E151" s="244"/>
      <c r="F151" s="244"/>
      <c r="G151" s="244"/>
    </row>
    <row r="152" spans="1:7" x14ac:dyDescent="0.25">
      <c r="A152" s="243" t="s">
        <v>22</v>
      </c>
      <c r="B152" s="243"/>
      <c r="C152" s="24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44" t="s">
        <v>81</v>
      </c>
      <c r="C153" s="244"/>
      <c r="D153" s="244"/>
      <c r="E153" s="244"/>
      <c r="F153" s="244"/>
      <c r="G153" s="244"/>
    </row>
    <row r="154" spans="1:7" x14ac:dyDescent="0.25">
      <c r="A154" s="243" t="s">
        <v>22</v>
      </c>
      <c r="B154" s="243"/>
      <c r="C154" s="24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44" t="s">
        <v>82</v>
      </c>
      <c r="C155" s="244"/>
      <c r="D155" s="244"/>
      <c r="E155" s="244"/>
      <c r="F155" s="244"/>
      <c r="G155" s="24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46" t="s">
        <v>5</v>
      </c>
      <c r="B157" s="24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46"/>
      <c r="B158" s="24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43" t="s">
        <v>22</v>
      </c>
      <c r="B162" s="243"/>
      <c r="C162" s="24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44" t="s">
        <v>83</v>
      </c>
      <c r="C163" s="244"/>
      <c r="D163" s="244"/>
      <c r="E163" s="244"/>
      <c r="F163" s="244"/>
      <c r="G163" s="244"/>
    </row>
    <row r="164" spans="1:7" x14ac:dyDescent="0.25">
      <c r="A164" s="243" t="s">
        <v>22</v>
      </c>
      <c r="B164" s="243"/>
      <c r="C164" s="243"/>
      <c r="D164" s="243"/>
      <c r="E164" s="243"/>
      <c r="F164" s="24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43" t="s">
        <v>22</v>
      </c>
      <c r="B167" s="243"/>
      <c r="C167" s="24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45" t="s">
        <v>1</v>
      </c>
      <c r="B168" s="245"/>
      <c r="C168" s="245"/>
      <c r="D168" s="24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56" t="s">
        <v>33</v>
      </c>
      <c r="B169" s="256"/>
      <c r="C169" s="256"/>
      <c r="D169" s="256"/>
      <c r="E169" s="256"/>
      <c r="F169" s="256"/>
      <c r="G169" s="25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48" t="s">
        <v>99</v>
      </c>
      <c r="B171" s="248"/>
      <c r="C171" s="248"/>
      <c r="D171" s="248"/>
      <c r="E171" s="248"/>
      <c r="F171" s="248"/>
      <c r="G171" s="24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44" t="s">
        <v>80</v>
      </c>
      <c r="C173" s="244"/>
      <c r="D173" s="244"/>
      <c r="E173" s="244"/>
      <c r="F173" s="244"/>
      <c r="G173" s="244"/>
    </row>
    <row r="174" spans="1:7" x14ac:dyDescent="0.25">
      <c r="A174" s="243" t="s">
        <v>22</v>
      </c>
      <c r="B174" s="243"/>
      <c r="C174" s="24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44" t="s">
        <v>81</v>
      </c>
      <c r="C175" s="244"/>
      <c r="D175" s="244"/>
      <c r="E175" s="244"/>
      <c r="F175" s="244"/>
      <c r="G175" s="244"/>
    </row>
    <row r="176" spans="1:7" x14ac:dyDescent="0.25">
      <c r="A176" s="243" t="s">
        <v>22</v>
      </c>
      <c r="B176" s="243"/>
      <c r="C176" s="24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44" t="s">
        <v>82</v>
      </c>
      <c r="C177" s="244"/>
      <c r="D177" s="244"/>
      <c r="E177" s="244"/>
      <c r="F177" s="244"/>
      <c r="G177" s="24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43" t="s">
        <v>22</v>
      </c>
      <c r="B182" s="243"/>
      <c r="C182" s="24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44" t="s">
        <v>83</v>
      </c>
      <c r="C183" s="244"/>
      <c r="D183" s="244"/>
      <c r="E183" s="244"/>
      <c r="F183" s="244"/>
      <c r="G183" s="244"/>
    </row>
    <row r="184" spans="1:7" x14ac:dyDescent="0.25">
      <c r="A184" s="243" t="s">
        <v>22</v>
      </c>
      <c r="B184" s="243"/>
      <c r="C184" s="243"/>
      <c r="D184" s="243"/>
      <c r="E184" s="243"/>
      <c r="F184" s="24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43" t="s">
        <v>22</v>
      </c>
      <c r="B187" s="243"/>
      <c r="C187" s="24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45" t="s">
        <v>1</v>
      </c>
      <c r="B188" s="245"/>
      <c r="C188" s="245"/>
      <c r="D188" s="24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56" t="s">
        <v>33</v>
      </c>
      <c r="B189" s="256"/>
      <c r="C189" s="256"/>
      <c r="D189" s="256"/>
      <c r="E189" s="256"/>
      <c r="F189" s="256"/>
      <c r="G189" s="25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48" t="s">
        <v>100</v>
      </c>
      <c r="B191" s="248"/>
      <c r="C191" s="248"/>
      <c r="D191" s="248"/>
      <c r="E191" s="248"/>
      <c r="F191" s="248"/>
      <c r="G191" s="24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44" t="s">
        <v>80</v>
      </c>
      <c r="C193" s="244"/>
      <c r="D193" s="244"/>
      <c r="E193" s="244"/>
      <c r="F193" s="244"/>
      <c r="G193" s="244"/>
    </row>
    <row r="194" spans="1:7" x14ac:dyDescent="0.25">
      <c r="A194" s="243" t="s">
        <v>22</v>
      </c>
      <c r="B194" s="243"/>
      <c r="C194" s="24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44" t="s">
        <v>81</v>
      </c>
      <c r="C195" s="244"/>
      <c r="D195" s="244"/>
      <c r="E195" s="244"/>
      <c r="F195" s="244"/>
      <c r="G195" s="244"/>
    </row>
    <row r="196" spans="1:7" x14ac:dyDescent="0.25">
      <c r="A196" s="243" t="s">
        <v>22</v>
      </c>
      <c r="B196" s="243"/>
      <c r="C196" s="24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44" t="s">
        <v>82</v>
      </c>
      <c r="C197" s="244"/>
      <c r="D197" s="244"/>
      <c r="E197" s="244"/>
      <c r="F197" s="244"/>
      <c r="G197" s="24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46" t="s">
        <v>6</v>
      </c>
      <c r="B200" s="24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46"/>
      <c r="B201" s="24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43" t="s">
        <v>22</v>
      </c>
      <c r="B205" s="243"/>
      <c r="C205" s="24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44" t="s">
        <v>83</v>
      </c>
      <c r="C206" s="244"/>
      <c r="D206" s="244"/>
      <c r="E206" s="244"/>
      <c r="F206" s="244"/>
      <c r="G206" s="244"/>
    </row>
    <row r="207" spans="1:7" x14ac:dyDescent="0.25">
      <c r="A207" s="243" t="s">
        <v>22</v>
      </c>
      <c r="B207" s="243"/>
      <c r="C207" s="243"/>
      <c r="D207" s="243"/>
      <c r="E207" s="243"/>
      <c r="F207" s="24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43" t="s">
        <v>22</v>
      </c>
      <c r="B210" s="243"/>
      <c r="C210" s="24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45" t="s">
        <v>1</v>
      </c>
      <c r="B211" s="245"/>
      <c r="C211" s="245"/>
      <c r="D211" s="24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56" t="s">
        <v>33</v>
      </c>
      <c r="B212" s="256"/>
      <c r="C212" s="256"/>
      <c r="D212" s="256"/>
      <c r="E212" s="256"/>
      <c r="F212" s="256"/>
      <c r="G212" s="25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48" t="s">
        <v>101</v>
      </c>
      <c r="B214" s="248"/>
      <c r="C214" s="248"/>
      <c r="D214" s="248"/>
      <c r="E214" s="248"/>
      <c r="F214" s="248"/>
      <c r="G214" s="24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44" t="s">
        <v>80</v>
      </c>
      <c r="C216" s="244"/>
      <c r="D216" s="244"/>
      <c r="E216" s="244"/>
      <c r="F216" s="244"/>
      <c r="G216" s="24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43" t="s">
        <v>22</v>
      </c>
      <c r="B218" s="243"/>
      <c r="C218" s="24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44" t="s">
        <v>81</v>
      </c>
      <c r="C219" s="244"/>
      <c r="D219" s="244"/>
      <c r="E219" s="244"/>
      <c r="F219" s="244"/>
      <c r="G219" s="244"/>
    </row>
    <row r="220" spans="1:7" x14ac:dyDescent="0.25">
      <c r="A220" s="243" t="s">
        <v>22</v>
      </c>
      <c r="B220" s="243"/>
      <c r="C220" s="24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44" t="s">
        <v>82</v>
      </c>
      <c r="C221" s="244"/>
      <c r="D221" s="244"/>
      <c r="E221" s="244"/>
      <c r="F221" s="244"/>
      <c r="G221" s="24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46" t="s">
        <v>6</v>
      </c>
      <c r="B224" s="24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46"/>
      <c r="B225" s="24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43" t="s">
        <v>22</v>
      </c>
      <c r="B229" s="243"/>
      <c r="C229" s="24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44" t="s">
        <v>83</v>
      </c>
      <c r="C230" s="244"/>
      <c r="D230" s="244"/>
      <c r="E230" s="244"/>
      <c r="F230" s="244"/>
      <c r="G230" s="244"/>
    </row>
    <row r="231" spans="1:7" x14ac:dyDescent="0.25">
      <c r="A231" s="243" t="s">
        <v>22</v>
      </c>
      <c r="B231" s="243"/>
      <c r="C231" s="24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43" t="s">
        <v>22</v>
      </c>
      <c r="B234" s="243"/>
      <c r="C234" s="24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45" t="s">
        <v>1</v>
      </c>
      <c r="B235" s="245"/>
      <c r="C235" s="245"/>
      <c r="D235" s="24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56" t="s">
        <v>33</v>
      </c>
      <c r="B236" s="256"/>
      <c r="C236" s="256"/>
      <c r="D236" s="256"/>
      <c r="E236" s="256"/>
      <c r="F236" s="256"/>
      <c r="G236" s="25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48" t="s">
        <v>102</v>
      </c>
      <c r="B238" s="248"/>
      <c r="C238" s="248"/>
      <c r="D238" s="248"/>
      <c r="E238" s="248"/>
      <c r="F238" s="248"/>
      <c r="G238" s="24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44" t="s">
        <v>80</v>
      </c>
      <c r="C240" s="244"/>
      <c r="D240" s="244"/>
      <c r="E240" s="244"/>
      <c r="F240" s="244"/>
      <c r="G240" s="244"/>
    </row>
    <row r="241" spans="1:7" x14ac:dyDescent="0.25">
      <c r="A241" s="243" t="s">
        <v>22</v>
      </c>
      <c r="B241" s="243"/>
      <c r="C241" s="24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44" t="s">
        <v>81</v>
      </c>
      <c r="C242" s="244"/>
      <c r="D242" s="244"/>
      <c r="E242" s="244"/>
      <c r="F242" s="244"/>
      <c r="G242" s="244"/>
    </row>
    <row r="243" spans="1:7" x14ac:dyDescent="0.25">
      <c r="A243" s="243" t="s">
        <v>22</v>
      </c>
      <c r="B243" s="243"/>
      <c r="C243" s="24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44" t="s">
        <v>82</v>
      </c>
      <c r="C244" s="244"/>
      <c r="D244" s="244"/>
      <c r="E244" s="244"/>
      <c r="F244" s="244"/>
      <c r="G244" s="24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46" t="s">
        <v>6</v>
      </c>
      <c r="B247" s="24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46"/>
      <c r="B248" s="24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43" t="s">
        <v>22</v>
      </c>
      <c r="B252" s="243"/>
      <c r="C252" s="24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44" t="s">
        <v>83</v>
      </c>
      <c r="C253" s="244"/>
      <c r="D253" s="244"/>
      <c r="E253" s="244"/>
      <c r="F253" s="244"/>
      <c r="G253" s="244"/>
    </row>
    <row r="254" spans="1:7" x14ac:dyDescent="0.25">
      <c r="A254" s="243" t="s">
        <v>22</v>
      </c>
      <c r="B254" s="243"/>
      <c r="C254" s="24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43" t="s">
        <v>22</v>
      </c>
      <c r="B257" s="243"/>
      <c r="C257" s="24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45" t="s">
        <v>1</v>
      </c>
      <c r="B258" s="245"/>
      <c r="C258" s="245"/>
      <c r="D258" s="24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56" t="s">
        <v>33</v>
      </c>
      <c r="B259" s="256"/>
      <c r="C259" s="256"/>
      <c r="D259" s="256"/>
      <c r="E259" s="256"/>
      <c r="F259" s="256"/>
      <c r="G259" s="25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48" t="s">
        <v>103</v>
      </c>
      <c r="B261" s="248"/>
      <c r="C261" s="248"/>
      <c r="D261" s="248"/>
      <c r="E261" s="248"/>
      <c r="F261" s="248"/>
      <c r="G261" s="24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44" t="s">
        <v>80</v>
      </c>
      <c r="C263" s="244"/>
      <c r="D263" s="244"/>
      <c r="E263" s="244"/>
      <c r="F263" s="244"/>
      <c r="G263" s="24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43" t="s">
        <v>22</v>
      </c>
      <c r="B266" s="243"/>
      <c r="C266" s="24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44" t="s">
        <v>81</v>
      </c>
      <c r="C267" s="244"/>
      <c r="D267" s="244"/>
      <c r="E267" s="244"/>
      <c r="F267" s="244"/>
      <c r="G267" s="244"/>
    </row>
    <row r="268" spans="1:7" x14ac:dyDescent="0.25">
      <c r="A268" s="243" t="s">
        <v>22</v>
      </c>
      <c r="B268" s="243"/>
      <c r="C268" s="24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44" t="s">
        <v>82</v>
      </c>
      <c r="C269" s="244"/>
      <c r="D269" s="244"/>
      <c r="E269" s="244"/>
      <c r="F269" s="244"/>
      <c r="G269" s="24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46" t="s">
        <v>6</v>
      </c>
      <c r="B272" s="24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46"/>
      <c r="B273" s="24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43" t="s">
        <v>22</v>
      </c>
      <c r="B277" s="243"/>
      <c r="C277" s="24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44" t="s">
        <v>83</v>
      </c>
      <c r="C278" s="244"/>
      <c r="D278" s="244"/>
      <c r="E278" s="244"/>
      <c r="F278" s="244"/>
      <c r="G278" s="244"/>
    </row>
    <row r="279" spans="1:7" x14ac:dyDescent="0.25">
      <c r="A279" s="243" t="s">
        <v>22</v>
      </c>
      <c r="B279" s="243"/>
      <c r="C279" s="24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43" t="s">
        <v>22</v>
      </c>
      <c r="B282" s="243"/>
      <c r="C282" s="24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45" t="s">
        <v>1</v>
      </c>
      <c r="B283" s="245"/>
      <c r="C283" s="245"/>
      <c r="D283" s="24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55" t="s">
        <v>35</v>
      </c>
      <c r="B2" s="255"/>
      <c r="C2" s="255"/>
      <c r="D2" s="255"/>
      <c r="E2" s="255"/>
      <c r="F2" s="255"/>
      <c r="G2" s="255"/>
    </row>
    <row r="3" spans="1:7" ht="15.75" x14ac:dyDescent="0.25">
      <c r="A3" s="255" t="s">
        <v>34</v>
      </c>
      <c r="B3" s="255"/>
      <c r="C3" s="255"/>
      <c r="D3" s="255"/>
      <c r="E3" s="255"/>
      <c r="F3" s="255"/>
      <c r="G3" s="255"/>
    </row>
    <row r="4" spans="1:7" ht="15.75" x14ac:dyDescent="0.25">
      <c r="A4" s="3"/>
      <c r="B4" s="255" t="s">
        <v>30</v>
      </c>
      <c r="C4" s="255"/>
      <c r="D4" s="255"/>
      <c r="E4" s="255"/>
      <c r="F4" s="255"/>
      <c r="G4" s="255"/>
    </row>
    <row r="5" spans="1:7" ht="15.75" x14ac:dyDescent="0.25">
      <c r="A5" s="255" t="s">
        <v>116</v>
      </c>
      <c r="B5" s="255"/>
      <c r="C5" s="255"/>
      <c r="D5" s="255"/>
      <c r="E5" s="255"/>
      <c r="F5" s="255"/>
      <c r="G5" s="25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48" t="s">
        <v>120</v>
      </c>
      <c r="B7" s="248"/>
      <c r="C7" s="248"/>
      <c r="D7" s="248"/>
      <c r="E7" s="248"/>
      <c r="F7" s="248"/>
      <c r="G7" s="24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44" t="s">
        <v>80</v>
      </c>
      <c r="C9" s="244"/>
      <c r="D9" s="244"/>
      <c r="E9" s="244"/>
      <c r="F9" s="244"/>
      <c r="G9" s="244"/>
    </row>
    <row r="10" spans="1:7" x14ac:dyDescent="0.25">
      <c r="A10" s="243" t="s">
        <v>22</v>
      </c>
      <c r="B10" s="243"/>
      <c r="C10" s="24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44" t="s">
        <v>81</v>
      </c>
      <c r="C11" s="244"/>
      <c r="D11" s="244"/>
      <c r="E11" s="244"/>
      <c r="F11" s="244"/>
      <c r="G11" s="24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44" t="s">
        <v>82</v>
      </c>
      <c r="C13" s="244"/>
      <c r="D13" s="244"/>
      <c r="E13" s="244"/>
      <c r="F13" s="244"/>
      <c r="G13" s="24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51" t="s">
        <v>6</v>
      </c>
      <c r="B16" s="25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51"/>
      <c r="B17" s="25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43" t="s">
        <v>22</v>
      </c>
      <c r="B22" s="243"/>
      <c r="C22" s="24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44" t="s">
        <v>83</v>
      </c>
      <c r="C23" s="244"/>
      <c r="D23" s="244"/>
      <c r="E23" s="244"/>
      <c r="F23" s="244"/>
      <c r="G23" s="244"/>
    </row>
    <row r="24" spans="1:7" x14ac:dyDescent="0.25">
      <c r="A24" s="243" t="s">
        <v>22</v>
      </c>
      <c r="B24" s="243"/>
      <c r="C24" s="24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57" t="s">
        <v>84</v>
      </c>
      <c r="C25" s="258"/>
      <c r="D25" s="258"/>
      <c r="E25" s="258"/>
      <c r="F25" s="258"/>
      <c r="G25" s="25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43" t="s">
        <v>22</v>
      </c>
      <c r="B27" s="243"/>
      <c r="C27" s="24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45" t="s">
        <v>1</v>
      </c>
      <c r="B28" s="245"/>
      <c r="C28" s="245"/>
      <c r="D28" s="24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52" t="s">
        <v>121</v>
      </c>
      <c r="B31" s="253"/>
      <c r="C31" s="253"/>
      <c r="D31" s="253"/>
      <c r="E31" s="253"/>
      <c r="F31" s="253"/>
      <c r="G31" s="25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44" t="s">
        <v>80</v>
      </c>
      <c r="C33" s="244"/>
      <c r="D33" s="244"/>
      <c r="E33" s="244"/>
      <c r="F33" s="244"/>
      <c r="G33" s="244"/>
    </row>
    <row r="34" spans="1:7" x14ac:dyDescent="0.25">
      <c r="A34" s="243" t="s">
        <v>22</v>
      </c>
      <c r="B34" s="243"/>
      <c r="C34" s="24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44" t="s">
        <v>81</v>
      </c>
      <c r="C35" s="244"/>
      <c r="D35" s="244"/>
      <c r="E35" s="244"/>
      <c r="F35" s="244"/>
      <c r="G35" s="244"/>
    </row>
    <row r="36" spans="1:7" x14ac:dyDescent="0.25">
      <c r="A36" s="243" t="s">
        <v>22</v>
      </c>
      <c r="B36" s="243"/>
      <c r="C36" s="24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44" t="s">
        <v>82</v>
      </c>
      <c r="C37" s="244"/>
      <c r="D37" s="244"/>
      <c r="E37" s="244"/>
      <c r="F37" s="244"/>
      <c r="G37" s="24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60" t="s">
        <v>18</v>
      </c>
      <c r="B41" s="26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61"/>
      <c r="B42" s="26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43" t="s">
        <v>22</v>
      </c>
      <c r="B44" s="243"/>
      <c r="C44" s="24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44" t="s">
        <v>83</v>
      </c>
      <c r="C45" s="244"/>
      <c r="D45" s="244"/>
      <c r="E45" s="244"/>
      <c r="F45" s="244"/>
      <c r="G45" s="244"/>
    </row>
    <row r="46" spans="1:7" x14ac:dyDescent="0.25">
      <c r="A46" s="243" t="s">
        <v>22</v>
      </c>
      <c r="B46" s="243"/>
      <c r="C46" s="24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43" t="s">
        <v>22</v>
      </c>
      <c r="B49" s="243"/>
      <c r="C49" s="24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45" t="s">
        <v>1</v>
      </c>
      <c r="B50" s="245"/>
      <c r="C50" s="245"/>
      <c r="D50" s="24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56" t="s">
        <v>33</v>
      </c>
      <c r="B51" s="256"/>
      <c r="C51" s="256"/>
      <c r="D51" s="256"/>
      <c r="E51" s="256"/>
      <c r="F51" s="256"/>
      <c r="G51" s="25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48" t="s">
        <v>122</v>
      </c>
      <c r="B53" s="248"/>
      <c r="C53" s="248"/>
      <c r="D53" s="248"/>
      <c r="E53" s="248"/>
      <c r="F53" s="248"/>
      <c r="G53" s="24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44" t="s">
        <v>80</v>
      </c>
      <c r="C55" s="244"/>
      <c r="D55" s="244"/>
      <c r="E55" s="244"/>
      <c r="F55" s="244"/>
      <c r="G55" s="244"/>
    </row>
    <row r="56" spans="1:7" x14ac:dyDescent="0.25">
      <c r="A56" s="243" t="s">
        <v>22</v>
      </c>
      <c r="B56" s="243"/>
      <c r="C56" s="24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44" t="s">
        <v>81</v>
      </c>
      <c r="C57" s="244"/>
      <c r="D57" s="244"/>
      <c r="E57" s="244"/>
      <c r="F57" s="244"/>
      <c r="G57" s="244"/>
    </row>
    <row r="58" spans="1:7" x14ac:dyDescent="0.25">
      <c r="A58" s="243" t="s">
        <v>22</v>
      </c>
      <c r="B58" s="243"/>
      <c r="C58" s="24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44" t="s">
        <v>82</v>
      </c>
      <c r="C59" s="244"/>
      <c r="D59" s="244"/>
      <c r="E59" s="244"/>
      <c r="F59" s="244"/>
      <c r="G59" s="24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51" t="s">
        <v>6</v>
      </c>
      <c r="B62" s="25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51"/>
      <c r="B63" s="25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43" t="s">
        <v>22</v>
      </c>
      <c r="B67" s="243"/>
      <c r="C67" s="24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44" t="s">
        <v>83</v>
      </c>
      <c r="C68" s="244"/>
      <c r="D68" s="244"/>
      <c r="E68" s="244"/>
      <c r="F68" s="244"/>
      <c r="G68" s="244"/>
    </row>
    <row r="69" spans="1:7" x14ac:dyDescent="0.25">
      <c r="A69" s="243" t="s">
        <v>22</v>
      </c>
      <c r="B69" s="243"/>
      <c r="C69" s="24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43" t="s">
        <v>22</v>
      </c>
      <c r="B72" s="243"/>
      <c r="C72" s="24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45" t="s">
        <v>1</v>
      </c>
      <c r="B73" s="245"/>
      <c r="C73" s="245"/>
      <c r="D73" s="24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56" t="s">
        <v>33</v>
      </c>
      <c r="B74" s="256"/>
      <c r="C74" s="256"/>
      <c r="D74" s="256"/>
      <c r="E74" s="256"/>
      <c r="F74" s="256"/>
      <c r="G74" s="25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48" t="s">
        <v>123</v>
      </c>
      <c r="B76" s="248"/>
      <c r="C76" s="248"/>
      <c r="D76" s="248"/>
      <c r="E76" s="248"/>
      <c r="F76" s="248"/>
      <c r="G76" s="24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44" t="s">
        <v>80</v>
      </c>
      <c r="C78" s="244"/>
      <c r="D78" s="244"/>
      <c r="E78" s="244"/>
      <c r="F78" s="244"/>
      <c r="G78" s="244"/>
    </row>
    <row r="79" spans="1:7" x14ac:dyDescent="0.25">
      <c r="A79" s="243" t="s">
        <v>22</v>
      </c>
      <c r="B79" s="243"/>
      <c r="C79" s="24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44" t="s">
        <v>81</v>
      </c>
      <c r="C80" s="244"/>
      <c r="D80" s="244"/>
      <c r="E80" s="244"/>
      <c r="F80" s="244"/>
      <c r="G80" s="244"/>
    </row>
    <row r="81" spans="1:7" x14ac:dyDescent="0.25">
      <c r="A81" s="243" t="s">
        <v>22</v>
      </c>
      <c r="B81" s="243"/>
      <c r="C81" s="24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44" t="s">
        <v>82</v>
      </c>
      <c r="C82" s="244"/>
      <c r="D82" s="244"/>
      <c r="E82" s="244"/>
      <c r="F82" s="244"/>
      <c r="G82" s="24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64" t="s">
        <v>6</v>
      </c>
      <c r="B85" s="26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65"/>
      <c r="B86" s="26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43" t="s">
        <v>22</v>
      </c>
      <c r="B90" s="243"/>
      <c r="C90" s="24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44" t="s">
        <v>83</v>
      </c>
      <c r="C91" s="244"/>
      <c r="D91" s="244"/>
      <c r="E91" s="244"/>
      <c r="F91" s="244"/>
      <c r="G91" s="244"/>
    </row>
    <row r="92" spans="1:7" x14ac:dyDescent="0.25">
      <c r="A92" s="243" t="s">
        <v>22</v>
      </c>
      <c r="B92" s="243"/>
      <c r="C92" s="24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43" t="s">
        <v>22</v>
      </c>
      <c r="B95" s="243"/>
      <c r="C95" s="24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45" t="s">
        <v>1</v>
      </c>
      <c r="B96" s="245"/>
      <c r="C96" s="245"/>
      <c r="D96" s="24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56" t="s">
        <v>33</v>
      </c>
      <c r="B97" s="256"/>
      <c r="C97" s="256"/>
      <c r="D97" s="256"/>
      <c r="E97" s="256"/>
      <c r="F97" s="256"/>
      <c r="G97" s="25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48" t="s">
        <v>124</v>
      </c>
      <c r="B99" s="248"/>
      <c r="C99" s="248"/>
      <c r="D99" s="248"/>
      <c r="E99" s="248"/>
      <c r="F99" s="248"/>
      <c r="G99" s="24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44" t="s">
        <v>80</v>
      </c>
      <c r="C101" s="244"/>
      <c r="D101" s="244"/>
      <c r="E101" s="244"/>
      <c r="F101" s="244"/>
      <c r="G101" s="244"/>
    </row>
    <row r="102" spans="1:7" x14ac:dyDescent="0.25">
      <c r="A102" s="243" t="s">
        <v>22</v>
      </c>
      <c r="B102" s="243"/>
      <c r="C102" s="24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44" t="s">
        <v>81</v>
      </c>
      <c r="C103" s="244"/>
      <c r="D103" s="244"/>
      <c r="E103" s="244"/>
      <c r="F103" s="244"/>
      <c r="G103" s="244"/>
    </row>
    <row r="104" spans="1:7" x14ac:dyDescent="0.25">
      <c r="A104" s="243" t="s">
        <v>22</v>
      </c>
      <c r="B104" s="243"/>
      <c r="C104" s="24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44" t="s">
        <v>82</v>
      </c>
      <c r="C105" s="244"/>
      <c r="D105" s="244"/>
      <c r="E105" s="244"/>
      <c r="F105" s="244"/>
      <c r="G105" s="24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46" t="s">
        <v>6</v>
      </c>
      <c r="B108" s="24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46"/>
      <c r="B109" s="24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43" t="s">
        <v>22</v>
      </c>
      <c r="B113" s="243"/>
      <c r="C113" s="24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44" t="s">
        <v>83</v>
      </c>
      <c r="C114" s="244"/>
      <c r="D114" s="244"/>
      <c r="E114" s="244"/>
      <c r="F114" s="244"/>
      <c r="G114" s="244"/>
    </row>
    <row r="115" spans="1:7" x14ac:dyDescent="0.25">
      <c r="A115" s="243" t="s">
        <v>22</v>
      </c>
      <c r="B115" s="243"/>
      <c r="C115" s="24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43" t="s">
        <v>22</v>
      </c>
      <c r="B118" s="243"/>
      <c r="C118" s="24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45" t="s">
        <v>1</v>
      </c>
      <c r="B119" s="245"/>
      <c r="C119" s="245"/>
      <c r="D119" s="24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56" t="s">
        <v>33</v>
      </c>
      <c r="B120" s="256"/>
      <c r="C120" s="256"/>
      <c r="D120" s="256"/>
      <c r="E120" s="256"/>
      <c r="F120" s="256"/>
      <c r="G120" s="25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48" t="s">
        <v>125</v>
      </c>
      <c r="B122" s="248"/>
      <c r="C122" s="248"/>
      <c r="D122" s="248"/>
      <c r="E122" s="248"/>
      <c r="F122" s="248"/>
      <c r="G122" s="24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44" t="s">
        <v>80</v>
      </c>
      <c r="C124" s="244"/>
      <c r="D124" s="244"/>
      <c r="E124" s="244"/>
      <c r="F124" s="244"/>
      <c r="G124" s="244"/>
    </row>
    <row r="125" spans="1:7" x14ac:dyDescent="0.25">
      <c r="A125" s="243" t="s">
        <v>22</v>
      </c>
      <c r="B125" s="243"/>
      <c r="C125" s="24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44" t="s">
        <v>81</v>
      </c>
      <c r="C126" s="244"/>
      <c r="D126" s="244"/>
      <c r="E126" s="244"/>
      <c r="F126" s="244"/>
      <c r="G126" s="244"/>
    </row>
    <row r="127" spans="1:7" x14ac:dyDescent="0.25">
      <c r="A127" s="243" t="s">
        <v>22</v>
      </c>
      <c r="B127" s="243"/>
      <c r="C127" s="24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44" t="s">
        <v>82</v>
      </c>
      <c r="C128" s="244"/>
      <c r="D128" s="244"/>
      <c r="E128" s="244"/>
      <c r="F128" s="244"/>
      <c r="G128" s="24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46" t="s">
        <v>6</v>
      </c>
      <c r="B131" s="24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46"/>
      <c r="B132" s="24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43" t="s">
        <v>22</v>
      </c>
      <c r="B136" s="243"/>
      <c r="C136" s="24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44" t="s">
        <v>83</v>
      </c>
      <c r="C137" s="244"/>
      <c r="D137" s="244"/>
      <c r="E137" s="244"/>
      <c r="F137" s="244"/>
      <c r="G137" s="244"/>
    </row>
    <row r="138" spans="1:7" x14ac:dyDescent="0.25">
      <c r="A138" s="243" t="s">
        <v>22</v>
      </c>
      <c r="B138" s="243"/>
      <c r="C138" s="24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43" t="s">
        <v>22</v>
      </c>
      <c r="B141" s="243"/>
      <c r="C141" s="24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49" t="s">
        <v>1</v>
      </c>
      <c r="B142" s="249"/>
      <c r="C142" s="249"/>
      <c r="D142" s="24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56" t="s">
        <v>33</v>
      </c>
      <c r="B143" s="256"/>
      <c r="C143" s="256"/>
      <c r="D143" s="256"/>
      <c r="E143" s="256"/>
      <c r="F143" s="256"/>
      <c r="G143" s="25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48" t="s">
        <v>126</v>
      </c>
      <c r="B145" s="248"/>
      <c r="C145" s="248"/>
      <c r="D145" s="248"/>
      <c r="E145" s="248"/>
      <c r="F145" s="248"/>
      <c r="G145" s="24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44" t="s">
        <v>80</v>
      </c>
      <c r="C147" s="244"/>
      <c r="D147" s="244"/>
      <c r="E147" s="244"/>
      <c r="F147" s="244"/>
      <c r="G147" s="244"/>
    </row>
    <row r="148" spans="1:7" x14ac:dyDescent="0.25">
      <c r="A148" s="243" t="s">
        <v>22</v>
      </c>
      <c r="B148" s="243"/>
      <c r="C148" s="24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44" t="s">
        <v>81</v>
      </c>
      <c r="C149" s="244"/>
      <c r="D149" s="244"/>
      <c r="E149" s="244"/>
      <c r="F149" s="244"/>
      <c r="G149" s="244"/>
    </row>
    <row r="150" spans="1:7" x14ac:dyDescent="0.25">
      <c r="A150" s="243" t="s">
        <v>22</v>
      </c>
      <c r="B150" s="243"/>
      <c r="C150" s="24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44" t="s">
        <v>82</v>
      </c>
      <c r="C151" s="244"/>
      <c r="D151" s="244"/>
      <c r="E151" s="244"/>
      <c r="F151" s="244"/>
      <c r="G151" s="24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46" t="s">
        <v>5</v>
      </c>
      <c r="B153" s="24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46"/>
      <c r="B154" s="24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43" t="s">
        <v>22</v>
      </c>
      <c r="B159" s="243"/>
      <c r="C159" s="24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44" t="s">
        <v>83</v>
      </c>
      <c r="C160" s="244"/>
      <c r="D160" s="244"/>
      <c r="E160" s="244"/>
      <c r="F160" s="244"/>
      <c r="G160" s="244"/>
    </row>
    <row r="161" spans="1:7" x14ac:dyDescent="0.25">
      <c r="A161" s="243" t="s">
        <v>22</v>
      </c>
      <c r="B161" s="243"/>
      <c r="C161" s="24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43" t="s">
        <v>22</v>
      </c>
      <c r="B164" s="243"/>
      <c r="C164" s="24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45" t="s">
        <v>1</v>
      </c>
      <c r="B165" s="245"/>
      <c r="C165" s="245"/>
      <c r="D165" s="24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56" t="s">
        <v>33</v>
      </c>
      <c r="B166" s="256"/>
      <c r="C166" s="256"/>
      <c r="D166" s="256"/>
      <c r="E166" s="256"/>
      <c r="F166" s="256"/>
      <c r="G166" s="25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48" t="s">
        <v>127</v>
      </c>
      <c r="B168" s="248"/>
      <c r="C168" s="248"/>
      <c r="D168" s="248"/>
      <c r="E168" s="248"/>
      <c r="F168" s="248"/>
      <c r="G168" s="24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44" t="s">
        <v>80</v>
      </c>
      <c r="C170" s="244"/>
      <c r="D170" s="244"/>
      <c r="E170" s="244"/>
      <c r="F170" s="244"/>
      <c r="G170" s="244"/>
    </row>
    <row r="171" spans="1:7" x14ac:dyDescent="0.25">
      <c r="A171" s="243" t="s">
        <v>22</v>
      </c>
      <c r="B171" s="243"/>
      <c r="C171" s="24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44" t="s">
        <v>81</v>
      </c>
      <c r="C172" s="244"/>
      <c r="D172" s="244"/>
      <c r="E172" s="244"/>
      <c r="F172" s="244"/>
      <c r="G172" s="244"/>
    </row>
    <row r="173" spans="1:7" x14ac:dyDescent="0.25">
      <c r="A173" s="243" t="s">
        <v>22</v>
      </c>
      <c r="B173" s="243"/>
      <c r="C173" s="24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44" t="s">
        <v>82</v>
      </c>
      <c r="C174" s="244"/>
      <c r="D174" s="244"/>
      <c r="E174" s="244"/>
      <c r="F174" s="244"/>
      <c r="G174" s="24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43" t="s">
        <v>22</v>
      </c>
      <c r="B181" s="243"/>
      <c r="C181" s="24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44" t="s">
        <v>83</v>
      </c>
      <c r="C182" s="244"/>
      <c r="D182" s="244"/>
      <c r="E182" s="244"/>
      <c r="F182" s="244"/>
      <c r="G182" s="244"/>
    </row>
    <row r="183" spans="1:7" x14ac:dyDescent="0.25">
      <c r="A183" s="243" t="s">
        <v>22</v>
      </c>
      <c r="B183" s="243"/>
      <c r="C183" s="24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43" t="s">
        <v>22</v>
      </c>
      <c r="B186" s="243"/>
      <c r="C186" s="24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45" t="s">
        <v>1</v>
      </c>
      <c r="B187" s="245"/>
      <c r="C187" s="245"/>
      <c r="D187" s="24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56" t="s">
        <v>33</v>
      </c>
      <c r="B188" s="256"/>
      <c r="C188" s="256"/>
      <c r="D188" s="256"/>
      <c r="E188" s="256"/>
      <c r="F188" s="256"/>
      <c r="G188" s="25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48" t="s">
        <v>128</v>
      </c>
      <c r="B190" s="248"/>
      <c r="C190" s="248"/>
      <c r="D190" s="248"/>
      <c r="E190" s="248"/>
      <c r="F190" s="248"/>
      <c r="G190" s="24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44" t="s">
        <v>80</v>
      </c>
      <c r="C192" s="244"/>
      <c r="D192" s="244"/>
      <c r="E192" s="244"/>
      <c r="F192" s="244"/>
      <c r="G192" s="244"/>
    </row>
    <row r="193" spans="1:7" x14ac:dyDescent="0.25">
      <c r="A193" s="243" t="s">
        <v>22</v>
      </c>
      <c r="B193" s="243"/>
      <c r="C193" s="24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44" t="s">
        <v>81</v>
      </c>
      <c r="C194" s="244"/>
      <c r="D194" s="244"/>
      <c r="E194" s="244"/>
      <c r="F194" s="244"/>
      <c r="G194" s="244"/>
    </row>
    <row r="195" spans="1:7" x14ac:dyDescent="0.25">
      <c r="A195" s="243" t="s">
        <v>22</v>
      </c>
      <c r="B195" s="243"/>
      <c r="C195" s="24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44" t="s">
        <v>82</v>
      </c>
      <c r="C196" s="244"/>
      <c r="D196" s="244"/>
      <c r="E196" s="244"/>
      <c r="F196" s="244"/>
      <c r="G196" s="24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46" t="s">
        <v>6</v>
      </c>
      <c r="B199" s="24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46"/>
      <c r="B200" s="24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43" t="s">
        <v>22</v>
      </c>
      <c r="B204" s="243"/>
      <c r="C204" s="24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44" t="s">
        <v>83</v>
      </c>
      <c r="C205" s="244"/>
      <c r="D205" s="244"/>
      <c r="E205" s="244"/>
      <c r="F205" s="244"/>
      <c r="G205" s="244"/>
    </row>
    <row r="206" spans="1:7" x14ac:dyDescent="0.25">
      <c r="A206" s="243" t="s">
        <v>22</v>
      </c>
      <c r="B206" s="243"/>
      <c r="C206" s="24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43" t="s">
        <v>22</v>
      </c>
      <c r="B209" s="243"/>
      <c r="C209" s="24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45" t="s">
        <v>1</v>
      </c>
      <c r="B210" s="245"/>
      <c r="C210" s="245"/>
      <c r="D210" s="24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56" t="s">
        <v>33</v>
      </c>
      <c r="B211" s="256"/>
      <c r="C211" s="256"/>
      <c r="D211" s="256"/>
      <c r="E211" s="256"/>
      <c r="F211" s="256"/>
      <c r="G211" s="25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48" t="s">
        <v>129</v>
      </c>
      <c r="B213" s="248"/>
      <c r="C213" s="248"/>
      <c r="D213" s="248"/>
      <c r="E213" s="248"/>
      <c r="F213" s="248"/>
      <c r="G213" s="24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44" t="s">
        <v>80</v>
      </c>
      <c r="C215" s="244"/>
      <c r="D215" s="244"/>
      <c r="E215" s="244"/>
      <c r="F215" s="244"/>
      <c r="G215" s="244"/>
    </row>
    <row r="216" spans="1:7" x14ac:dyDescent="0.25">
      <c r="A216" s="243" t="s">
        <v>22</v>
      </c>
      <c r="B216" s="243"/>
      <c r="C216" s="24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44" t="s">
        <v>81</v>
      </c>
      <c r="C217" s="244"/>
      <c r="D217" s="244"/>
      <c r="E217" s="244"/>
      <c r="F217" s="244"/>
      <c r="G217" s="244"/>
    </row>
    <row r="218" spans="1:7" x14ac:dyDescent="0.25">
      <c r="A218" s="243" t="s">
        <v>22</v>
      </c>
      <c r="B218" s="243"/>
      <c r="C218" s="24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44" t="s">
        <v>82</v>
      </c>
      <c r="C219" s="244"/>
      <c r="D219" s="244"/>
      <c r="E219" s="244"/>
      <c r="F219" s="244"/>
      <c r="G219" s="24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46" t="s">
        <v>5</v>
      </c>
      <c r="B221" s="24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46"/>
      <c r="B222" s="24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43" t="s">
        <v>22</v>
      </c>
      <c r="B226" s="243"/>
      <c r="C226" s="24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44" t="s">
        <v>83</v>
      </c>
      <c r="C227" s="244"/>
      <c r="D227" s="244"/>
      <c r="E227" s="244"/>
      <c r="F227" s="244"/>
      <c r="G227" s="244"/>
    </row>
    <row r="228" spans="1:7" x14ac:dyDescent="0.25">
      <c r="A228" s="243" t="s">
        <v>22</v>
      </c>
      <c r="B228" s="243"/>
      <c r="C228" s="24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43" t="s">
        <v>22</v>
      </c>
      <c r="B231" s="243"/>
      <c r="C231" s="24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45" t="s">
        <v>1</v>
      </c>
      <c r="B232" s="245"/>
      <c r="C232" s="245"/>
      <c r="D232" s="24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56" t="s">
        <v>33</v>
      </c>
      <c r="B233" s="256"/>
      <c r="C233" s="256"/>
      <c r="D233" s="256"/>
      <c r="E233" s="256"/>
      <c r="F233" s="256"/>
      <c r="G233" s="25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48" t="s">
        <v>130</v>
      </c>
      <c r="B235" s="248"/>
      <c r="C235" s="248"/>
      <c r="D235" s="248"/>
      <c r="E235" s="248"/>
      <c r="F235" s="248"/>
      <c r="G235" s="24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44" t="s">
        <v>80</v>
      </c>
      <c r="C237" s="244"/>
      <c r="D237" s="244"/>
      <c r="E237" s="244"/>
      <c r="F237" s="244"/>
      <c r="G237" s="24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43" t="s">
        <v>22</v>
      </c>
      <c r="B239" s="243"/>
      <c r="C239" s="24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44" t="s">
        <v>81</v>
      </c>
      <c r="C240" s="244"/>
      <c r="D240" s="244"/>
      <c r="E240" s="244"/>
      <c r="F240" s="244"/>
      <c r="G240" s="244"/>
    </row>
    <row r="241" spans="1:7" x14ac:dyDescent="0.25">
      <c r="A241" s="243" t="s">
        <v>22</v>
      </c>
      <c r="B241" s="243"/>
      <c r="C241" s="24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44" t="s">
        <v>82</v>
      </c>
      <c r="C242" s="244"/>
      <c r="D242" s="244"/>
      <c r="E242" s="244"/>
      <c r="F242" s="244"/>
      <c r="G242" s="24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43" t="s">
        <v>22</v>
      </c>
      <c r="B248" s="243"/>
      <c r="C248" s="24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44" t="s">
        <v>83</v>
      </c>
      <c r="C249" s="244"/>
      <c r="D249" s="244"/>
      <c r="E249" s="244"/>
      <c r="F249" s="244"/>
      <c r="G249" s="244"/>
    </row>
    <row r="250" spans="1:7" x14ac:dyDescent="0.25">
      <c r="A250" s="243" t="s">
        <v>22</v>
      </c>
      <c r="B250" s="243"/>
      <c r="C250" s="24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43" t="s">
        <v>22</v>
      </c>
      <c r="B253" s="243"/>
      <c r="C253" s="24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45" t="s">
        <v>1</v>
      </c>
      <c r="B254" s="245"/>
      <c r="C254" s="245"/>
      <c r="D254" s="24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56" t="s">
        <v>33</v>
      </c>
      <c r="B255" s="256"/>
      <c r="C255" s="256"/>
      <c r="D255" s="256"/>
      <c r="E255" s="256"/>
      <c r="F255" s="256"/>
      <c r="G255" s="25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48" t="s">
        <v>131</v>
      </c>
      <c r="B257" s="248"/>
      <c r="C257" s="248"/>
      <c r="D257" s="248"/>
      <c r="E257" s="248"/>
      <c r="F257" s="248"/>
      <c r="G257" s="24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44" t="s">
        <v>80</v>
      </c>
      <c r="C259" s="244"/>
      <c r="D259" s="244"/>
      <c r="E259" s="244"/>
      <c r="F259" s="244"/>
      <c r="G259" s="24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43" t="s">
        <v>22</v>
      </c>
      <c r="B264" s="243"/>
      <c r="C264" s="24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44" t="s">
        <v>81</v>
      </c>
      <c r="C265" s="244"/>
      <c r="D265" s="244"/>
      <c r="E265" s="244"/>
      <c r="F265" s="244"/>
      <c r="G265" s="244"/>
    </row>
    <row r="266" spans="1:7" x14ac:dyDescent="0.25">
      <c r="A266" s="243" t="s">
        <v>22</v>
      </c>
      <c r="B266" s="243"/>
      <c r="C266" s="24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44" t="s">
        <v>82</v>
      </c>
      <c r="C267" s="244"/>
      <c r="D267" s="244"/>
      <c r="E267" s="244"/>
      <c r="F267" s="244"/>
      <c r="G267" s="24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46" t="s">
        <v>6</v>
      </c>
      <c r="B270" s="24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46"/>
      <c r="B271" s="24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43" t="s">
        <v>22</v>
      </c>
      <c r="B274" s="243"/>
      <c r="C274" s="24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44" t="s">
        <v>83</v>
      </c>
      <c r="C275" s="244"/>
      <c r="D275" s="244"/>
      <c r="E275" s="244"/>
      <c r="F275" s="244"/>
      <c r="G275" s="244"/>
    </row>
    <row r="276" spans="1:7" x14ac:dyDescent="0.25">
      <c r="A276" s="243" t="s">
        <v>22</v>
      </c>
      <c r="B276" s="243"/>
      <c r="C276" s="24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43" t="s">
        <v>22</v>
      </c>
      <c r="B279" s="243"/>
      <c r="C279" s="24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45" t="s">
        <v>1</v>
      </c>
      <c r="B280" s="245"/>
      <c r="C280" s="245"/>
      <c r="D280" s="24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55" t="s">
        <v>35</v>
      </c>
      <c r="B2" s="255"/>
      <c r="C2" s="255"/>
      <c r="D2" s="255"/>
      <c r="E2" s="255"/>
      <c r="F2" s="255"/>
      <c r="G2" s="255"/>
    </row>
    <row r="3" spans="1:7" ht="15.75" x14ac:dyDescent="0.25">
      <c r="A3" s="255" t="s">
        <v>34</v>
      </c>
      <c r="B3" s="255"/>
      <c r="C3" s="255"/>
      <c r="D3" s="255"/>
      <c r="E3" s="255"/>
      <c r="F3" s="255"/>
      <c r="G3" s="255"/>
    </row>
    <row r="4" spans="1:7" ht="15.75" x14ac:dyDescent="0.25">
      <c r="A4" s="3"/>
      <c r="B4" s="255" t="s">
        <v>30</v>
      </c>
      <c r="C4" s="255"/>
      <c r="D4" s="255"/>
      <c r="E4" s="255"/>
      <c r="F4" s="255"/>
      <c r="G4" s="255"/>
    </row>
    <row r="5" spans="1:7" ht="15.75" x14ac:dyDescent="0.25">
      <c r="A5" s="255" t="s">
        <v>144</v>
      </c>
      <c r="B5" s="255"/>
      <c r="C5" s="255"/>
      <c r="D5" s="255"/>
      <c r="E5" s="255"/>
      <c r="F5" s="255"/>
      <c r="G5" s="25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48" t="s">
        <v>145</v>
      </c>
      <c r="B7" s="248"/>
      <c r="C7" s="248"/>
      <c r="D7" s="248"/>
      <c r="E7" s="248"/>
      <c r="F7" s="248"/>
      <c r="G7" s="24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44" t="s">
        <v>80</v>
      </c>
      <c r="C9" s="244"/>
      <c r="D9" s="244"/>
      <c r="E9" s="244"/>
      <c r="F9" s="244"/>
      <c r="G9" s="24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43" t="s">
        <v>22</v>
      </c>
      <c r="B11" s="243"/>
      <c r="C11" s="24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44" t="s">
        <v>81</v>
      </c>
      <c r="C12" s="244"/>
      <c r="D12" s="244"/>
      <c r="E12" s="244"/>
      <c r="F12" s="244"/>
      <c r="G12" s="24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44" t="s">
        <v>82</v>
      </c>
      <c r="C14" s="244"/>
      <c r="D14" s="244"/>
      <c r="E14" s="244"/>
      <c r="F14" s="244"/>
      <c r="G14" s="24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43" t="s">
        <v>22</v>
      </c>
      <c r="B18" s="243"/>
      <c r="C18" s="24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44" t="s">
        <v>83</v>
      </c>
      <c r="C19" s="244"/>
      <c r="D19" s="244"/>
      <c r="E19" s="244"/>
      <c r="F19" s="244"/>
      <c r="G19" s="244"/>
    </row>
    <row r="20" spans="1:7" x14ac:dyDescent="0.25">
      <c r="A20" s="243" t="s">
        <v>22</v>
      </c>
      <c r="B20" s="243"/>
      <c r="C20" s="24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57" t="s">
        <v>84</v>
      </c>
      <c r="C21" s="258"/>
      <c r="D21" s="258"/>
      <c r="E21" s="258"/>
      <c r="F21" s="258"/>
      <c r="G21" s="25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43" t="s">
        <v>22</v>
      </c>
      <c r="B23" s="243"/>
      <c r="C23" s="24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45" t="s">
        <v>1</v>
      </c>
      <c r="B24" s="245"/>
      <c r="C24" s="245"/>
      <c r="D24" s="24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52" t="s">
        <v>146</v>
      </c>
      <c r="B27" s="253"/>
      <c r="C27" s="253"/>
      <c r="D27" s="253"/>
      <c r="E27" s="253"/>
      <c r="F27" s="253"/>
      <c r="G27" s="25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44" t="s">
        <v>80</v>
      </c>
      <c r="C29" s="244"/>
      <c r="D29" s="244"/>
      <c r="E29" s="244"/>
      <c r="F29" s="244"/>
      <c r="G29" s="244"/>
    </row>
    <row r="30" spans="1:7" x14ac:dyDescent="0.25">
      <c r="A30" s="243" t="s">
        <v>22</v>
      </c>
      <c r="B30" s="243"/>
      <c r="C30" s="24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44" t="s">
        <v>81</v>
      </c>
      <c r="C31" s="244"/>
      <c r="D31" s="244"/>
      <c r="E31" s="244"/>
      <c r="F31" s="244"/>
      <c r="G31" s="244"/>
    </row>
    <row r="32" spans="1:7" x14ac:dyDescent="0.25">
      <c r="A32" s="243" t="s">
        <v>22</v>
      </c>
      <c r="B32" s="243"/>
      <c r="C32" s="24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44" t="s">
        <v>82</v>
      </c>
      <c r="C33" s="244"/>
      <c r="D33" s="244"/>
      <c r="E33" s="244"/>
      <c r="F33" s="244"/>
      <c r="G33" s="24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60" t="s">
        <v>18</v>
      </c>
      <c r="B37" s="26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61"/>
      <c r="B38" s="26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43" t="s">
        <v>22</v>
      </c>
      <c r="B44" s="243"/>
      <c r="C44" s="24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44" t="s">
        <v>83</v>
      </c>
      <c r="C45" s="244"/>
      <c r="D45" s="244"/>
      <c r="E45" s="244"/>
      <c r="F45" s="244"/>
      <c r="G45" s="244"/>
    </row>
    <row r="46" spans="1:7" x14ac:dyDescent="0.25">
      <c r="A46" s="243" t="s">
        <v>22</v>
      </c>
      <c r="B46" s="243"/>
      <c r="C46" s="24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57" t="s">
        <v>84</v>
      </c>
      <c r="C47" s="258"/>
      <c r="D47" s="258"/>
      <c r="E47" s="258"/>
      <c r="F47" s="258"/>
      <c r="G47" s="259"/>
    </row>
    <row r="48" spans="1:7" x14ac:dyDescent="0.25">
      <c r="A48" s="243" t="s">
        <v>22</v>
      </c>
      <c r="B48" s="243"/>
      <c r="C48" s="24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45" t="s">
        <v>1</v>
      </c>
      <c r="B49" s="245"/>
      <c r="C49" s="245"/>
      <c r="D49" s="24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56" t="s">
        <v>33</v>
      </c>
      <c r="B50" s="256"/>
      <c r="C50" s="256"/>
      <c r="D50" s="256"/>
      <c r="E50" s="256"/>
      <c r="F50" s="256"/>
      <c r="G50" s="25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48" t="s">
        <v>147</v>
      </c>
      <c r="B52" s="248"/>
      <c r="C52" s="248"/>
      <c r="D52" s="248"/>
      <c r="E52" s="248"/>
      <c r="F52" s="248"/>
      <c r="G52" s="24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44" t="s">
        <v>80</v>
      </c>
      <c r="C54" s="244"/>
      <c r="D54" s="244"/>
      <c r="E54" s="244"/>
      <c r="F54" s="244"/>
      <c r="G54" s="244"/>
    </row>
    <row r="55" spans="1:7" x14ac:dyDescent="0.25">
      <c r="A55" s="243" t="s">
        <v>22</v>
      </c>
      <c r="B55" s="243"/>
      <c r="C55" s="24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44" t="s">
        <v>81</v>
      </c>
      <c r="C56" s="244"/>
      <c r="D56" s="244"/>
      <c r="E56" s="244"/>
      <c r="F56" s="244"/>
      <c r="G56" s="244"/>
    </row>
    <row r="57" spans="1:7" x14ac:dyDescent="0.25">
      <c r="A57" s="243" t="s">
        <v>22</v>
      </c>
      <c r="B57" s="243"/>
      <c r="C57" s="24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44" t="s">
        <v>82</v>
      </c>
      <c r="C58" s="244"/>
      <c r="D58" s="244"/>
      <c r="E58" s="244"/>
      <c r="F58" s="244"/>
      <c r="G58" s="24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43" t="s">
        <v>22</v>
      </c>
      <c r="B64" s="243"/>
      <c r="C64" s="24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44" t="s">
        <v>83</v>
      </c>
      <c r="C65" s="244"/>
      <c r="D65" s="244"/>
      <c r="E65" s="244"/>
      <c r="F65" s="244"/>
      <c r="G65" s="244"/>
    </row>
    <row r="66" spans="1:7" x14ac:dyDescent="0.25">
      <c r="A66" s="243" t="s">
        <v>22</v>
      </c>
      <c r="B66" s="243"/>
      <c r="C66" s="24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57" t="s">
        <v>84</v>
      </c>
      <c r="C67" s="258"/>
      <c r="D67" s="258"/>
      <c r="E67" s="258"/>
      <c r="F67" s="258"/>
      <c r="G67" s="25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43" t="s">
        <v>22</v>
      </c>
      <c r="B69" s="243"/>
      <c r="C69" s="24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45" t="s">
        <v>1</v>
      </c>
      <c r="B70" s="245"/>
      <c r="C70" s="245"/>
      <c r="D70" s="24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56" t="s">
        <v>33</v>
      </c>
      <c r="B71" s="256"/>
      <c r="C71" s="256"/>
      <c r="D71" s="256"/>
      <c r="E71" s="256"/>
      <c r="F71" s="256"/>
      <c r="G71" s="25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48" t="s">
        <v>148</v>
      </c>
      <c r="B73" s="248"/>
      <c r="C73" s="248"/>
      <c r="D73" s="248"/>
      <c r="E73" s="248"/>
      <c r="F73" s="248"/>
      <c r="G73" s="24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44" t="s">
        <v>80</v>
      </c>
      <c r="C75" s="244"/>
      <c r="D75" s="244"/>
      <c r="E75" s="244"/>
      <c r="F75" s="244"/>
      <c r="G75" s="244"/>
    </row>
    <row r="76" spans="1:7" x14ac:dyDescent="0.25">
      <c r="A76" s="243" t="s">
        <v>22</v>
      </c>
      <c r="B76" s="243"/>
      <c r="C76" s="24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44" t="s">
        <v>81</v>
      </c>
      <c r="C77" s="244"/>
      <c r="D77" s="244"/>
      <c r="E77" s="244"/>
      <c r="F77" s="244"/>
      <c r="G77" s="244"/>
    </row>
    <row r="78" spans="1:7" x14ac:dyDescent="0.25">
      <c r="A78" s="243" t="s">
        <v>22</v>
      </c>
      <c r="B78" s="243"/>
      <c r="C78" s="24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44" t="s">
        <v>82</v>
      </c>
      <c r="C79" s="244"/>
      <c r="D79" s="244"/>
      <c r="E79" s="244"/>
      <c r="F79" s="244"/>
      <c r="G79" s="24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43" t="s">
        <v>22</v>
      </c>
      <c r="B84" s="243"/>
      <c r="C84" s="24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44" t="s">
        <v>83</v>
      </c>
      <c r="C85" s="244"/>
      <c r="D85" s="244"/>
      <c r="E85" s="244"/>
      <c r="F85" s="244"/>
      <c r="G85" s="244"/>
    </row>
    <row r="86" spans="1:7" x14ac:dyDescent="0.25">
      <c r="A86" s="243" t="s">
        <v>22</v>
      </c>
      <c r="B86" s="243"/>
      <c r="C86" s="24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57" t="s">
        <v>84</v>
      </c>
      <c r="C87" s="258"/>
      <c r="D87" s="258"/>
      <c r="E87" s="258"/>
      <c r="F87" s="258"/>
      <c r="G87" s="25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43" t="s">
        <v>22</v>
      </c>
      <c r="B89" s="243"/>
      <c r="C89" s="24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45" t="s">
        <v>1</v>
      </c>
      <c r="B90" s="245"/>
      <c r="C90" s="245"/>
      <c r="D90" s="24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56" t="s">
        <v>33</v>
      </c>
      <c r="B91" s="256"/>
      <c r="C91" s="256"/>
      <c r="D91" s="256"/>
      <c r="E91" s="256"/>
      <c r="F91" s="256"/>
      <c r="G91" s="25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48" t="s">
        <v>149</v>
      </c>
      <c r="B93" s="248"/>
      <c r="C93" s="248"/>
      <c r="D93" s="248"/>
      <c r="E93" s="248"/>
      <c r="F93" s="248"/>
      <c r="G93" s="24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44" t="s">
        <v>80</v>
      </c>
      <c r="C95" s="244"/>
      <c r="D95" s="244"/>
      <c r="E95" s="244"/>
      <c r="F95" s="244"/>
      <c r="G95" s="244"/>
    </row>
    <row r="96" spans="1:7" x14ac:dyDescent="0.25">
      <c r="A96" s="243" t="s">
        <v>22</v>
      </c>
      <c r="B96" s="243"/>
      <c r="C96" s="24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44" t="s">
        <v>81</v>
      </c>
      <c r="C97" s="244"/>
      <c r="D97" s="244"/>
      <c r="E97" s="244"/>
      <c r="F97" s="244"/>
      <c r="G97" s="244"/>
    </row>
    <row r="98" spans="1:7" x14ac:dyDescent="0.25">
      <c r="A98" s="243" t="s">
        <v>22</v>
      </c>
      <c r="B98" s="243"/>
      <c r="C98" s="24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44" t="s">
        <v>82</v>
      </c>
      <c r="C99" s="244"/>
      <c r="D99" s="244"/>
      <c r="E99" s="244"/>
      <c r="F99" s="244"/>
      <c r="G99" s="24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43" t="s">
        <v>22</v>
      </c>
      <c r="B104" s="243"/>
      <c r="C104" s="24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44" t="s">
        <v>83</v>
      </c>
      <c r="C105" s="244"/>
      <c r="D105" s="244"/>
      <c r="E105" s="244"/>
      <c r="F105" s="244"/>
      <c r="G105" s="244"/>
    </row>
    <row r="106" spans="1:7" x14ac:dyDescent="0.25">
      <c r="A106" s="243" t="s">
        <v>22</v>
      </c>
      <c r="B106" s="243"/>
      <c r="C106" s="24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57" t="s">
        <v>84</v>
      </c>
      <c r="C107" s="258"/>
      <c r="D107" s="258"/>
      <c r="E107" s="258"/>
      <c r="F107" s="258"/>
      <c r="G107" s="25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43" t="s">
        <v>22</v>
      </c>
      <c r="B109" s="243"/>
      <c r="C109" s="24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45" t="s">
        <v>1</v>
      </c>
      <c r="B110" s="245"/>
      <c r="C110" s="245"/>
      <c r="D110" s="24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56" t="s">
        <v>33</v>
      </c>
      <c r="B111" s="256"/>
      <c r="C111" s="256"/>
      <c r="D111" s="256"/>
      <c r="E111" s="256"/>
      <c r="F111" s="256"/>
      <c r="G111" s="25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48" t="s">
        <v>150</v>
      </c>
      <c r="B113" s="248"/>
      <c r="C113" s="248"/>
      <c r="D113" s="248"/>
      <c r="E113" s="248"/>
      <c r="F113" s="248"/>
      <c r="G113" s="24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44" t="s">
        <v>80</v>
      </c>
      <c r="C115" s="244"/>
      <c r="D115" s="244"/>
      <c r="E115" s="244"/>
      <c r="F115" s="244"/>
      <c r="G115" s="244"/>
    </row>
    <row r="116" spans="1:7" x14ac:dyDescent="0.25">
      <c r="A116" s="243" t="s">
        <v>22</v>
      </c>
      <c r="B116" s="243"/>
      <c r="C116" s="24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44" t="s">
        <v>81</v>
      </c>
      <c r="C117" s="244"/>
      <c r="D117" s="244"/>
      <c r="E117" s="244"/>
      <c r="F117" s="244"/>
      <c r="G117" s="244"/>
    </row>
    <row r="118" spans="1:7" x14ac:dyDescent="0.25">
      <c r="A118" s="243" t="s">
        <v>22</v>
      </c>
      <c r="B118" s="243"/>
      <c r="C118" s="24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44" t="s">
        <v>82</v>
      </c>
      <c r="C119" s="244"/>
      <c r="D119" s="244"/>
      <c r="E119" s="244"/>
      <c r="F119" s="244"/>
      <c r="G119" s="24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43" t="s">
        <v>22</v>
      </c>
      <c r="B123" s="243"/>
      <c r="C123" s="24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44" t="s">
        <v>83</v>
      </c>
      <c r="C124" s="244"/>
      <c r="D124" s="244"/>
      <c r="E124" s="244"/>
      <c r="F124" s="244"/>
      <c r="G124" s="244"/>
    </row>
    <row r="125" spans="1:7" x14ac:dyDescent="0.25">
      <c r="A125" s="243" t="s">
        <v>22</v>
      </c>
      <c r="B125" s="243"/>
      <c r="C125" s="24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57" t="s">
        <v>84</v>
      </c>
      <c r="C126" s="258"/>
      <c r="D126" s="258"/>
      <c r="E126" s="258"/>
      <c r="F126" s="258"/>
      <c r="G126" s="25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43" t="s">
        <v>22</v>
      </c>
      <c r="B128" s="243"/>
      <c r="C128" s="24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45" t="s">
        <v>1</v>
      </c>
      <c r="B129" s="245"/>
      <c r="C129" s="245"/>
      <c r="D129" s="24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56" t="s">
        <v>33</v>
      </c>
      <c r="B130" s="256"/>
      <c r="C130" s="256"/>
      <c r="D130" s="256"/>
      <c r="E130" s="256"/>
      <c r="F130" s="256"/>
      <c r="G130" s="25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48" t="s">
        <v>151</v>
      </c>
      <c r="B132" s="248"/>
      <c r="C132" s="248"/>
      <c r="D132" s="248"/>
      <c r="E132" s="248"/>
      <c r="F132" s="248"/>
      <c r="G132" s="24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44" t="s">
        <v>80</v>
      </c>
      <c r="C134" s="244"/>
      <c r="D134" s="244"/>
      <c r="E134" s="244"/>
      <c r="F134" s="244"/>
      <c r="G134" s="244"/>
    </row>
    <row r="135" spans="1:7" x14ac:dyDescent="0.25">
      <c r="A135" s="243" t="s">
        <v>22</v>
      </c>
      <c r="B135" s="243"/>
      <c r="C135" s="24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44" t="s">
        <v>81</v>
      </c>
      <c r="C136" s="244"/>
      <c r="D136" s="244"/>
      <c r="E136" s="244"/>
      <c r="F136" s="244"/>
      <c r="G136" s="244"/>
    </row>
    <row r="137" spans="1:7" x14ac:dyDescent="0.25">
      <c r="A137" s="243" t="s">
        <v>22</v>
      </c>
      <c r="B137" s="243"/>
      <c r="C137" s="24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44" t="s">
        <v>82</v>
      </c>
      <c r="C138" s="244"/>
      <c r="D138" s="244"/>
      <c r="E138" s="244"/>
      <c r="F138" s="244"/>
      <c r="G138" s="24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43" t="s">
        <v>22</v>
      </c>
      <c r="B144" s="243"/>
      <c r="C144" s="24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44" t="s">
        <v>83</v>
      </c>
      <c r="C145" s="244"/>
      <c r="D145" s="244"/>
      <c r="E145" s="244"/>
      <c r="F145" s="244"/>
      <c r="G145" s="244"/>
    </row>
    <row r="146" spans="1:7" x14ac:dyDescent="0.25">
      <c r="A146" s="243" t="s">
        <v>22</v>
      </c>
      <c r="B146" s="243"/>
      <c r="C146" s="24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57" t="s">
        <v>84</v>
      </c>
      <c r="C147" s="258"/>
      <c r="D147" s="258"/>
      <c r="E147" s="258"/>
      <c r="F147" s="258"/>
      <c r="G147" s="25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43" t="s">
        <v>22</v>
      </c>
      <c r="B149" s="243"/>
      <c r="C149" s="24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45" t="s">
        <v>1</v>
      </c>
      <c r="B150" s="245"/>
      <c r="C150" s="245"/>
      <c r="D150" s="24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56" t="s">
        <v>33</v>
      </c>
      <c r="B151" s="256"/>
      <c r="C151" s="256"/>
      <c r="D151" s="256"/>
      <c r="E151" s="256"/>
      <c r="F151" s="256"/>
      <c r="G151" s="25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48" t="s">
        <v>152</v>
      </c>
      <c r="B153" s="248"/>
      <c r="C153" s="248"/>
      <c r="D153" s="248"/>
      <c r="E153" s="248"/>
      <c r="F153" s="248"/>
      <c r="G153" s="24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44" t="s">
        <v>80</v>
      </c>
      <c r="C155" s="244"/>
      <c r="D155" s="244"/>
      <c r="E155" s="244"/>
      <c r="F155" s="244"/>
      <c r="G155" s="244"/>
    </row>
    <row r="156" spans="1:7" x14ac:dyDescent="0.25">
      <c r="A156" s="243" t="s">
        <v>22</v>
      </c>
      <c r="B156" s="243"/>
      <c r="C156" s="24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44" t="s">
        <v>81</v>
      </c>
      <c r="C157" s="244"/>
      <c r="D157" s="244"/>
      <c r="E157" s="244"/>
      <c r="F157" s="244"/>
      <c r="G157" s="244"/>
    </row>
    <row r="158" spans="1:7" x14ac:dyDescent="0.25">
      <c r="A158" s="243" t="s">
        <v>22</v>
      </c>
      <c r="B158" s="243"/>
      <c r="C158" s="24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44" t="s">
        <v>82</v>
      </c>
      <c r="C159" s="244"/>
      <c r="D159" s="244"/>
      <c r="E159" s="244"/>
      <c r="F159" s="244"/>
      <c r="G159" s="24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43" t="s">
        <v>22</v>
      </c>
      <c r="B165" s="243"/>
      <c r="C165" s="24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44" t="s">
        <v>83</v>
      </c>
      <c r="C166" s="244"/>
      <c r="D166" s="244"/>
      <c r="E166" s="244"/>
      <c r="F166" s="244"/>
      <c r="G166" s="244"/>
    </row>
    <row r="167" spans="1:7" x14ac:dyDescent="0.25">
      <c r="A167" s="243" t="s">
        <v>22</v>
      </c>
      <c r="B167" s="243"/>
      <c r="C167" s="24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57" t="s">
        <v>84</v>
      </c>
      <c r="C168" s="258"/>
      <c r="D168" s="258"/>
      <c r="E168" s="258"/>
      <c r="F168" s="258"/>
      <c r="G168" s="25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43" t="s">
        <v>22</v>
      </c>
      <c r="B170" s="243"/>
      <c r="C170" s="24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45" t="s">
        <v>1</v>
      </c>
      <c r="B171" s="245"/>
      <c r="C171" s="245"/>
      <c r="D171" s="24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56" t="s">
        <v>33</v>
      </c>
      <c r="B172" s="256"/>
      <c r="C172" s="256"/>
      <c r="D172" s="256"/>
      <c r="E172" s="256"/>
      <c r="F172" s="256"/>
      <c r="G172" s="25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48" t="s">
        <v>153</v>
      </c>
      <c r="B174" s="248"/>
      <c r="C174" s="248"/>
      <c r="D174" s="248"/>
      <c r="E174" s="248"/>
      <c r="F174" s="248"/>
      <c r="G174" s="24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44" t="s">
        <v>80</v>
      </c>
      <c r="C176" s="244"/>
      <c r="D176" s="244"/>
      <c r="E176" s="244"/>
      <c r="F176" s="244"/>
      <c r="G176" s="244"/>
    </row>
    <row r="177" spans="1:7" x14ac:dyDescent="0.25">
      <c r="A177" s="243" t="s">
        <v>22</v>
      </c>
      <c r="B177" s="243"/>
      <c r="C177" s="24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44" t="s">
        <v>81</v>
      </c>
      <c r="C178" s="244"/>
      <c r="D178" s="244"/>
      <c r="E178" s="244"/>
      <c r="F178" s="244"/>
      <c r="G178" s="244"/>
    </row>
    <row r="179" spans="1:7" x14ac:dyDescent="0.25">
      <c r="A179" s="243" t="s">
        <v>22</v>
      </c>
      <c r="B179" s="243"/>
      <c r="C179" s="24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44" t="s">
        <v>82</v>
      </c>
      <c r="C180" s="244"/>
      <c r="D180" s="244"/>
      <c r="E180" s="244"/>
      <c r="F180" s="244"/>
      <c r="G180" s="24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43" t="s">
        <v>22</v>
      </c>
      <c r="B186" s="243"/>
      <c r="C186" s="24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44" t="s">
        <v>83</v>
      </c>
      <c r="C187" s="244"/>
      <c r="D187" s="244"/>
      <c r="E187" s="244"/>
      <c r="F187" s="244"/>
      <c r="G187" s="244"/>
    </row>
    <row r="188" spans="1:7" x14ac:dyDescent="0.25">
      <c r="A188" s="243" t="s">
        <v>22</v>
      </c>
      <c r="B188" s="243"/>
      <c r="C188" s="24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57" t="s">
        <v>84</v>
      </c>
      <c r="C189" s="258"/>
      <c r="D189" s="258"/>
      <c r="E189" s="258"/>
      <c r="F189" s="258"/>
      <c r="G189" s="25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43" t="s">
        <v>22</v>
      </c>
      <c r="B191" s="243"/>
      <c r="C191" s="24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45" t="s">
        <v>1</v>
      </c>
      <c r="B192" s="245"/>
      <c r="C192" s="245"/>
      <c r="D192" s="24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56" t="s">
        <v>33</v>
      </c>
      <c r="B193" s="256"/>
      <c r="C193" s="256"/>
      <c r="D193" s="256"/>
      <c r="E193" s="256"/>
      <c r="F193" s="256"/>
      <c r="G193" s="25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48" t="s">
        <v>154</v>
      </c>
      <c r="B195" s="248"/>
      <c r="C195" s="248"/>
      <c r="D195" s="248"/>
      <c r="E195" s="248"/>
      <c r="F195" s="248"/>
      <c r="G195" s="24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44" t="s">
        <v>80</v>
      </c>
      <c r="C197" s="244"/>
      <c r="D197" s="244"/>
      <c r="E197" s="244"/>
      <c r="F197" s="244"/>
      <c r="G197" s="244"/>
    </row>
    <row r="198" spans="1:7" x14ac:dyDescent="0.25">
      <c r="A198" s="243" t="s">
        <v>22</v>
      </c>
      <c r="B198" s="243"/>
      <c r="C198" s="24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44" t="s">
        <v>81</v>
      </c>
      <c r="C199" s="244"/>
      <c r="D199" s="244"/>
      <c r="E199" s="244"/>
      <c r="F199" s="244"/>
      <c r="G199" s="244"/>
    </row>
    <row r="200" spans="1:7" x14ac:dyDescent="0.25">
      <c r="A200" s="243" t="s">
        <v>22</v>
      </c>
      <c r="B200" s="243"/>
      <c r="C200" s="24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44" t="s">
        <v>82</v>
      </c>
      <c r="C201" s="244"/>
      <c r="D201" s="244"/>
      <c r="E201" s="244"/>
      <c r="F201" s="244"/>
      <c r="G201" s="24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43" t="s">
        <v>22</v>
      </c>
      <c r="B206" s="243"/>
      <c r="C206" s="24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44" t="s">
        <v>83</v>
      </c>
      <c r="C207" s="244"/>
      <c r="D207" s="244"/>
      <c r="E207" s="244"/>
      <c r="F207" s="244"/>
      <c r="G207" s="244"/>
    </row>
    <row r="208" spans="1:7" x14ac:dyDescent="0.25">
      <c r="A208" s="243" t="s">
        <v>22</v>
      </c>
      <c r="B208" s="243"/>
      <c r="C208" s="24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57" t="s">
        <v>84</v>
      </c>
      <c r="C209" s="258"/>
      <c r="D209" s="258"/>
      <c r="E209" s="258"/>
      <c r="F209" s="258"/>
      <c r="G209" s="25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43" t="s">
        <v>22</v>
      </c>
      <c r="B211" s="243"/>
      <c r="C211" s="24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45" t="s">
        <v>1</v>
      </c>
      <c r="B212" s="245"/>
      <c r="C212" s="245"/>
      <c r="D212" s="24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56" t="s">
        <v>33</v>
      </c>
      <c r="B213" s="256"/>
      <c r="C213" s="256"/>
      <c r="D213" s="256"/>
      <c r="E213" s="256"/>
      <c r="F213" s="256"/>
      <c r="G213" s="25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48" t="s">
        <v>155</v>
      </c>
      <c r="B215" s="248"/>
      <c r="C215" s="248"/>
      <c r="D215" s="248"/>
      <c r="E215" s="248"/>
      <c r="F215" s="248"/>
      <c r="G215" s="24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44" t="s">
        <v>80</v>
      </c>
      <c r="C217" s="244"/>
      <c r="D217" s="244"/>
      <c r="E217" s="244"/>
      <c r="F217" s="244"/>
      <c r="G217" s="244"/>
    </row>
    <row r="218" spans="1:7" x14ac:dyDescent="0.25">
      <c r="A218" s="243" t="s">
        <v>22</v>
      </c>
      <c r="B218" s="243"/>
      <c r="C218" s="24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44" t="s">
        <v>81</v>
      </c>
      <c r="C219" s="244"/>
      <c r="D219" s="244"/>
      <c r="E219" s="244"/>
      <c r="F219" s="244"/>
      <c r="G219" s="244"/>
    </row>
    <row r="220" spans="1:7" x14ac:dyDescent="0.25">
      <c r="A220" s="243" t="s">
        <v>22</v>
      </c>
      <c r="B220" s="243"/>
      <c r="C220" s="24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44" t="s">
        <v>82</v>
      </c>
      <c r="C221" s="244"/>
      <c r="D221" s="244"/>
      <c r="E221" s="244"/>
      <c r="F221" s="244"/>
      <c r="G221" s="24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43" t="s">
        <v>22</v>
      </c>
      <c r="B227" s="243"/>
      <c r="C227" s="24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44" t="s">
        <v>83</v>
      </c>
      <c r="C228" s="244"/>
      <c r="D228" s="244"/>
      <c r="E228" s="244"/>
      <c r="F228" s="244"/>
      <c r="G228" s="244"/>
    </row>
    <row r="229" spans="1:7" x14ac:dyDescent="0.25">
      <c r="A229" s="243" t="s">
        <v>22</v>
      </c>
      <c r="B229" s="243"/>
      <c r="C229" s="24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57" t="s">
        <v>84</v>
      </c>
      <c r="C230" s="258"/>
      <c r="D230" s="258"/>
      <c r="E230" s="258"/>
      <c r="F230" s="258"/>
      <c r="G230" s="25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43" t="s">
        <v>22</v>
      </c>
      <c r="B232" s="243"/>
      <c r="C232" s="24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45" t="s">
        <v>1</v>
      </c>
      <c r="B233" s="245"/>
      <c r="C233" s="245"/>
      <c r="D233" s="24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56" t="s">
        <v>33</v>
      </c>
      <c r="B234" s="256"/>
      <c r="C234" s="256"/>
      <c r="D234" s="256"/>
      <c r="E234" s="256"/>
      <c r="F234" s="256"/>
      <c r="G234" s="25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48" t="s">
        <v>156</v>
      </c>
      <c r="B236" s="248"/>
      <c r="C236" s="248"/>
      <c r="D236" s="248"/>
      <c r="E236" s="248"/>
      <c r="F236" s="248"/>
      <c r="G236" s="24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44" t="s">
        <v>80</v>
      </c>
      <c r="C238" s="244"/>
      <c r="D238" s="244"/>
      <c r="E238" s="244"/>
      <c r="F238" s="244"/>
      <c r="G238" s="244"/>
    </row>
    <row r="239" spans="1:7" x14ac:dyDescent="0.25">
      <c r="A239" s="243" t="s">
        <v>22</v>
      </c>
      <c r="B239" s="243"/>
      <c r="C239" s="24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44" t="s">
        <v>81</v>
      </c>
      <c r="C240" s="244"/>
      <c r="D240" s="244"/>
      <c r="E240" s="244"/>
      <c r="F240" s="244"/>
      <c r="G240" s="244"/>
    </row>
    <row r="241" spans="1:7" x14ac:dyDescent="0.25">
      <c r="A241" s="243" t="s">
        <v>22</v>
      </c>
      <c r="B241" s="243"/>
      <c r="C241" s="24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44" t="s">
        <v>82</v>
      </c>
      <c r="C242" s="244"/>
      <c r="D242" s="244"/>
      <c r="E242" s="244"/>
      <c r="F242" s="244"/>
      <c r="G242" s="24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43" t="s">
        <v>22</v>
      </c>
      <c r="B248" s="243"/>
      <c r="C248" s="24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44" t="s">
        <v>83</v>
      </c>
      <c r="C249" s="244"/>
      <c r="D249" s="244"/>
      <c r="E249" s="244"/>
      <c r="F249" s="244"/>
      <c r="G249" s="244"/>
    </row>
    <row r="250" spans="1:7" x14ac:dyDescent="0.25">
      <c r="A250" s="243" t="s">
        <v>22</v>
      </c>
      <c r="B250" s="243"/>
      <c r="C250" s="24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57" t="s">
        <v>84</v>
      </c>
      <c r="C251" s="258"/>
      <c r="D251" s="258"/>
      <c r="E251" s="258"/>
      <c r="F251" s="258"/>
      <c r="G251" s="25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43" t="s">
        <v>22</v>
      </c>
      <c r="B253" s="243"/>
      <c r="C253" s="24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45" t="s">
        <v>1</v>
      </c>
      <c r="B254" s="245"/>
      <c r="C254" s="245"/>
      <c r="D254" s="24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56" t="s">
        <v>33</v>
      </c>
      <c r="B255" s="256"/>
      <c r="C255" s="256"/>
      <c r="D255" s="256"/>
      <c r="E255" s="256"/>
      <c r="F255" s="256"/>
      <c r="G255" s="25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55" t="s">
        <v>35</v>
      </c>
      <c r="B2" s="255"/>
      <c r="C2" s="255"/>
      <c r="D2" s="255"/>
      <c r="E2" s="255"/>
      <c r="F2" s="255"/>
      <c r="G2" s="255"/>
    </row>
    <row r="3" spans="1:7" ht="15.75" x14ac:dyDescent="0.25">
      <c r="A3" s="255" t="s">
        <v>34</v>
      </c>
      <c r="B3" s="255"/>
      <c r="C3" s="255"/>
      <c r="D3" s="255"/>
      <c r="E3" s="255"/>
      <c r="F3" s="255"/>
      <c r="G3" s="255"/>
    </row>
    <row r="4" spans="1:7" ht="15.75" x14ac:dyDescent="0.25">
      <c r="A4" s="3"/>
      <c r="B4" s="255" t="s">
        <v>30</v>
      </c>
      <c r="C4" s="255"/>
      <c r="D4" s="255"/>
      <c r="E4" s="255"/>
      <c r="F4" s="255"/>
      <c r="G4" s="255"/>
    </row>
    <row r="5" spans="1:7" ht="15.75" x14ac:dyDescent="0.25">
      <c r="A5" s="255" t="s">
        <v>168</v>
      </c>
      <c r="B5" s="255"/>
      <c r="C5" s="255"/>
      <c r="D5" s="255"/>
      <c r="E5" s="255"/>
      <c r="F5" s="255"/>
      <c r="G5" s="25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48" t="s">
        <v>169</v>
      </c>
      <c r="B7" s="248"/>
      <c r="C7" s="248"/>
      <c r="D7" s="248"/>
      <c r="E7" s="248"/>
      <c r="F7" s="248"/>
      <c r="G7" s="24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44" t="s">
        <v>190</v>
      </c>
      <c r="C9" s="244"/>
      <c r="D9" s="244"/>
      <c r="E9" s="244"/>
      <c r="F9" s="244"/>
      <c r="G9" s="244"/>
    </row>
    <row r="10" spans="1:7" x14ac:dyDescent="0.25">
      <c r="A10" s="243" t="s">
        <v>22</v>
      </c>
      <c r="B10" s="243"/>
      <c r="C10" s="24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44" t="s">
        <v>191</v>
      </c>
      <c r="C11" s="244"/>
      <c r="D11" s="244"/>
      <c r="E11" s="244"/>
      <c r="F11" s="244"/>
      <c r="G11" s="24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44" t="s">
        <v>82</v>
      </c>
      <c r="C13" s="244"/>
      <c r="D13" s="244"/>
      <c r="E13" s="244"/>
      <c r="F13" s="244"/>
      <c r="G13" s="24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43" t="s">
        <v>22</v>
      </c>
      <c r="B17" s="243"/>
      <c r="C17" s="24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44" t="s">
        <v>192</v>
      </c>
      <c r="C18" s="244"/>
      <c r="D18" s="244"/>
      <c r="E18" s="244"/>
      <c r="F18" s="244"/>
      <c r="G18" s="244"/>
    </row>
    <row r="19" spans="1:7" x14ac:dyDescent="0.25">
      <c r="A19" s="243" t="s">
        <v>22</v>
      </c>
      <c r="B19" s="243"/>
      <c r="C19" s="24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57" t="s">
        <v>193</v>
      </c>
      <c r="C20" s="258"/>
      <c r="D20" s="258"/>
      <c r="E20" s="258"/>
      <c r="F20" s="258"/>
      <c r="G20" s="259"/>
    </row>
    <row r="21" spans="1:7" x14ac:dyDescent="0.25">
      <c r="A21" s="243" t="s">
        <v>22</v>
      </c>
      <c r="B21" s="243"/>
      <c r="C21" s="24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45" t="s">
        <v>1</v>
      </c>
      <c r="B22" s="245"/>
      <c r="C22" s="245"/>
      <c r="D22" s="24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48" t="s">
        <v>170</v>
      </c>
      <c r="B25" s="248"/>
      <c r="C25" s="248"/>
      <c r="D25" s="248"/>
      <c r="E25" s="248"/>
      <c r="F25" s="248"/>
      <c r="G25" s="24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44" t="s">
        <v>190</v>
      </c>
      <c r="C27" s="244"/>
      <c r="D27" s="244"/>
      <c r="E27" s="244"/>
      <c r="F27" s="244"/>
      <c r="G27" s="244"/>
    </row>
    <row r="28" spans="1:7" x14ac:dyDescent="0.25">
      <c r="A28" s="243" t="s">
        <v>22</v>
      </c>
      <c r="B28" s="243"/>
      <c r="C28" s="24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44" t="s">
        <v>191</v>
      </c>
      <c r="C29" s="244"/>
      <c r="D29" s="244"/>
      <c r="E29" s="244"/>
      <c r="F29" s="244"/>
      <c r="G29" s="24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44" t="s">
        <v>82</v>
      </c>
      <c r="C31" s="244"/>
      <c r="D31" s="244"/>
      <c r="E31" s="244"/>
      <c r="F31" s="244"/>
      <c r="G31" s="24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43" t="s">
        <v>22</v>
      </c>
      <c r="B33" s="243"/>
      <c r="C33" s="24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44" t="s">
        <v>192</v>
      </c>
      <c r="C34" s="244"/>
      <c r="D34" s="244"/>
      <c r="E34" s="244"/>
      <c r="F34" s="244"/>
      <c r="G34" s="244"/>
    </row>
    <row r="35" spans="1:7" x14ac:dyDescent="0.25">
      <c r="A35" s="243" t="s">
        <v>22</v>
      </c>
      <c r="B35" s="243"/>
      <c r="C35" s="24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57" t="s">
        <v>193</v>
      </c>
      <c r="C36" s="258"/>
      <c r="D36" s="258"/>
      <c r="E36" s="258"/>
      <c r="F36" s="258"/>
      <c r="G36" s="25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43" t="s">
        <v>22</v>
      </c>
      <c r="B38" s="243"/>
      <c r="C38" s="24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45" t="s">
        <v>1</v>
      </c>
      <c r="B39" s="245"/>
      <c r="C39" s="245"/>
      <c r="D39" s="24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56" t="s">
        <v>33</v>
      </c>
      <c r="B40" s="256"/>
      <c r="C40" s="256"/>
      <c r="D40" s="256"/>
      <c r="E40" s="256"/>
      <c r="F40" s="256"/>
      <c r="G40" s="25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48" t="s">
        <v>171</v>
      </c>
      <c r="B42" s="248"/>
      <c r="C42" s="248"/>
      <c r="D42" s="248"/>
      <c r="E42" s="248"/>
      <c r="F42" s="248"/>
      <c r="G42" s="24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44" t="s">
        <v>190</v>
      </c>
      <c r="C44" s="244"/>
      <c r="D44" s="244"/>
      <c r="E44" s="244"/>
      <c r="F44" s="244"/>
      <c r="G44" s="244"/>
    </row>
    <row r="45" spans="1:7" x14ac:dyDescent="0.25">
      <c r="A45" s="243" t="s">
        <v>22</v>
      </c>
      <c r="B45" s="243"/>
      <c r="C45" s="24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44" t="s">
        <v>191</v>
      </c>
      <c r="C46" s="244"/>
      <c r="D46" s="244"/>
      <c r="E46" s="244"/>
      <c r="F46" s="244"/>
      <c r="G46" s="24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44" t="s">
        <v>187</v>
      </c>
      <c r="C48" s="244"/>
      <c r="D48" s="244"/>
      <c r="E48" s="244"/>
      <c r="F48" s="244"/>
      <c r="G48" s="24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43" t="s">
        <v>22</v>
      </c>
      <c r="B52" s="243"/>
      <c r="C52" s="24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44" t="s">
        <v>192</v>
      </c>
      <c r="C53" s="244"/>
      <c r="D53" s="244"/>
      <c r="E53" s="244"/>
      <c r="F53" s="244"/>
      <c r="G53" s="244"/>
    </row>
    <row r="54" spans="1:7" x14ac:dyDescent="0.25">
      <c r="A54" s="243" t="s">
        <v>22</v>
      </c>
      <c r="B54" s="243"/>
      <c r="C54" s="24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57" t="s">
        <v>193</v>
      </c>
      <c r="C55" s="258"/>
      <c r="D55" s="258"/>
      <c r="E55" s="258"/>
      <c r="F55" s="258"/>
      <c r="G55" s="25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43" t="s">
        <v>22</v>
      </c>
      <c r="B57" s="243"/>
      <c r="C57" s="24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45" t="s">
        <v>1</v>
      </c>
      <c r="B58" s="245"/>
      <c r="C58" s="245"/>
      <c r="D58" s="24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56" t="s">
        <v>33</v>
      </c>
      <c r="B59" s="256"/>
      <c r="C59" s="256"/>
      <c r="D59" s="256"/>
      <c r="E59" s="256"/>
      <c r="F59" s="256"/>
      <c r="G59" s="25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48" t="s">
        <v>172</v>
      </c>
      <c r="B61" s="248"/>
      <c r="C61" s="248"/>
      <c r="D61" s="248"/>
      <c r="E61" s="248"/>
      <c r="F61" s="248"/>
      <c r="G61" s="24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44" t="s">
        <v>190</v>
      </c>
      <c r="C63" s="244"/>
      <c r="D63" s="244"/>
      <c r="E63" s="244"/>
      <c r="F63" s="244"/>
      <c r="G63" s="244"/>
    </row>
    <row r="64" spans="1:7" x14ac:dyDescent="0.25">
      <c r="A64" s="243" t="s">
        <v>22</v>
      </c>
      <c r="B64" s="243"/>
      <c r="C64" s="24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44" t="s">
        <v>191</v>
      </c>
      <c r="C65" s="244"/>
      <c r="D65" s="244"/>
      <c r="E65" s="244"/>
      <c r="F65" s="244"/>
      <c r="G65" s="24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44" t="s">
        <v>187</v>
      </c>
      <c r="C67" s="244"/>
      <c r="D67" s="244"/>
      <c r="E67" s="244"/>
      <c r="F67" s="244"/>
      <c r="G67" s="24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44" t="s">
        <v>82</v>
      </c>
      <c r="C71" s="244"/>
      <c r="D71" s="244"/>
      <c r="E71" s="244"/>
      <c r="F71" s="244"/>
      <c r="G71" s="24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43" t="s">
        <v>22</v>
      </c>
      <c r="B73" s="243"/>
      <c r="C73" s="24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44" t="s">
        <v>192</v>
      </c>
      <c r="C74" s="244"/>
      <c r="D74" s="244"/>
      <c r="E74" s="244"/>
      <c r="F74" s="244"/>
      <c r="G74" s="244"/>
    </row>
    <row r="75" spans="1:7" x14ac:dyDescent="0.25">
      <c r="A75" s="243" t="s">
        <v>22</v>
      </c>
      <c r="B75" s="243"/>
      <c r="C75" s="24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57" t="s">
        <v>193</v>
      </c>
      <c r="C76" s="258"/>
      <c r="D76" s="258"/>
      <c r="E76" s="258"/>
      <c r="F76" s="258"/>
      <c r="G76" s="25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43" t="s">
        <v>22</v>
      </c>
      <c r="B78" s="243"/>
      <c r="C78" s="24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45" t="s">
        <v>1</v>
      </c>
      <c r="B79" s="245"/>
      <c r="C79" s="245"/>
      <c r="D79" s="24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56" t="s">
        <v>33</v>
      </c>
      <c r="B80" s="256"/>
      <c r="C80" s="256"/>
      <c r="D80" s="256"/>
      <c r="E80" s="256"/>
      <c r="F80" s="256"/>
      <c r="G80" s="25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48" t="s">
        <v>173</v>
      </c>
      <c r="B82" s="248"/>
      <c r="C82" s="248"/>
      <c r="D82" s="248"/>
      <c r="E82" s="248"/>
      <c r="F82" s="248"/>
      <c r="G82" s="24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44" t="s">
        <v>190</v>
      </c>
      <c r="C84" s="244"/>
      <c r="D84" s="244"/>
      <c r="E84" s="244"/>
      <c r="F84" s="244"/>
      <c r="G84" s="244"/>
    </row>
    <row r="85" spans="1:7" x14ac:dyDescent="0.25">
      <c r="A85" s="243" t="s">
        <v>22</v>
      </c>
      <c r="B85" s="243"/>
      <c r="C85" s="24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44" t="s">
        <v>191</v>
      </c>
      <c r="C86" s="244"/>
      <c r="D86" s="244"/>
      <c r="E86" s="244"/>
      <c r="F86" s="244"/>
      <c r="G86" s="24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44" t="s">
        <v>187</v>
      </c>
      <c r="C88" s="244"/>
      <c r="D88" s="244"/>
      <c r="E88" s="244"/>
      <c r="F88" s="244"/>
      <c r="G88" s="24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44" t="s">
        <v>82</v>
      </c>
      <c r="C90" s="244"/>
      <c r="D90" s="244"/>
      <c r="E90" s="244"/>
      <c r="F90" s="244"/>
      <c r="G90" s="24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43" t="s">
        <v>22</v>
      </c>
      <c r="B92" s="243"/>
      <c r="C92" s="24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44" t="s">
        <v>192</v>
      </c>
      <c r="C93" s="244"/>
      <c r="D93" s="244"/>
      <c r="E93" s="244"/>
      <c r="F93" s="244"/>
      <c r="G93" s="244"/>
    </row>
    <row r="94" spans="1:7" x14ac:dyDescent="0.25">
      <c r="A94" s="243" t="s">
        <v>22</v>
      </c>
      <c r="B94" s="243"/>
      <c r="C94" s="24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57" t="s">
        <v>193</v>
      </c>
      <c r="C95" s="258"/>
      <c r="D95" s="258"/>
      <c r="E95" s="258"/>
      <c r="F95" s="258"/>
      <c r="G95" s="25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43" t="s">
        <v>22</v>
      </c>
      <c r="B97" s="243"/>
      <c r="C97" s="24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45" t="s">
        <v>1</v>
      </c>
      <c r="B98" s="245"/>
      <c r="C98" s="245"/>
      <c r="D98" s="24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56" t="s">
        <v>33</v>
      </c>
      <c r="B99" s="256"/>
      <c r="C99" s="256"/>
      <c r="D99" s="256"/>
      <c r="E99" s="256"/>
      <c r="F99" s="256"/>
      <c r="G99" s="25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48" t="s">
        <v>174</v>
      </c>
      <c r="B101" s="248"/>
      <c r="C101" s="248"/>
      <c r="D101" s="248"/>
      <c r="E101" s="248"/>
      <c r="F101" s="248"/>
      <c r="G101" s="24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44" t="s">
        <v>190</v>
      </c>
      <c r="C103" s="244"/>
      <c r="D103" s="244"/>
      <c r="E103" s="244"/>
      <c r="F103" s="244"/>
      <c r="G103" s="244"/>
    </row>
    <row r="104" spans="1:7" x14ac:dyDescent="0.25">
      <c r="A104" s="243" t="s">
        <v>22</v>
      </c>
      <c r="B104" s="243"/>
      <c r="C104" s="24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44" t="s">
        <v>191</v>
      </c>
      <c r="C105" s="244"/>
      <c r="D105" s="244"/>
      <c r="E105" s="244"/>
      <c r="F105" s="244"/>
      <c r="G105" s="24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44" t="s">
        <v>187</v>
      </c>
      <c r="C107" s="244"/>
      <c r="D107" s="244"/>
      <c r="E107" s="244"/>
      <c r="F107" s="244"/>
      <c r="G107" s="24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44" t="s">
        <v>82</v>
      </c>
      <c r="C111" s="244"/>
      <c r="D111" s="244"/>
      <c r="E111" s="244"/>
      <c r="F111" s="244"/>
      <c r="G111" s="24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43" t="s">
        <v>22</v>
      </c>
      <c r="B114" s="243"/>
      <c r="C114" s="24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44" t="s">
        <v>192</v>
      </c>
      <c r="C115" s="244"/>
      <c r="D115" s="244"/>
      <c r="E115" s="244"/>
      <c r="F115" s="244"/>
      <c r="G115" s="244"/>
    </row>
    <row r="116" spans="1:7" x14ac:dyDescent="0.25">
      <c r="A116" s="243" t="s">
        <v>22</v>
      </c>
      <c r="B116" s="243"/>
      <c r="C116" s="24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57" t="s">
        <v>193</v>
      </c>
      <c r="C117" s="258"/>
      <c r="D117" s="258"/>
      <c r="E117" s="258"/>
      <c r="F117" s="258"/>
      <c r="G117" s="25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43" t="s">
        <v>22</v>
      </c>
      <c r="B119" s="243"/>
      <c r="C119" s="24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45" t="s">
        <v>1</v>
      </c>
      <c r="B120" s="245"/>
      <c r="C120" s="245"/>
      <c r="D120" s="24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56" t="s">
        <v>33</v>
      </c>
      <c r="B121" s="256"/>
      <c r="C121" s="256"/>
      <c r="D121" s="256"/>
      <c r="E121" s="256"/>
      <c r="F121" s="256"/>
      <c r="G121" s="25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48" t="s">
        <v>175</v>
      </c>
      <c r="B123" s="248"/>
      <c r="C123" s="248"/>
      <c r="D123" s="248"/>
      <c r="E123" s="248"/>
      <c r="F123" s="248"/>
      <c r="G123" s="24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44" t="s">
        <v>190</v>
      </c>
      <c r="C125" s="244"/>
      <c r="D125" s="244"/>
      <c r="E125" s="244"/>
      <c r="F125" s="244"/>
      <c r="G125" s="244"/>
    </row>
    <row r="126" spans="1:7" x14ac:dyDescent="0.25">
      <c r="A126" s="243" t="s">
        <v>22</v>
      </c>
      <c r="B126" s="243"/>
      <c r="C126" s="24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44" t="s">
        <v>191</v>
      </c>
      <c r="C127" s="244"/>
      <c r="D127" s="244"/>
      <c r="E127" s="244"/>
      <c r="F127" s="244"/>
      <c r="G127" s="24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44" t="s">
        <v>187</v>
      </c>
      <c r="C129" s="244"/>
      <c r="D129" s="244"/>
      <c r="E129" s="244"/>
      <c r="F129" s="244"/>
      <c r="G129" s="24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44" t="s">
        <v>82</v>
      </c>
      <c r="C132" s="244"/>
      <c r="D132" s="244"/>
      <c r="E132" s="244"/>
      <c r="F132" s="244"/>
      <c r="G132" s="24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43" t="s">
        <v>22</v>
      </c>
      <c r="B134" s="243"/>
      <c r="C134" s="24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44" t="s">
        <v>192</v>
      </c>
      <c r="C135" s="244"/>
      <c r="D135" s="244"/>
      <c r="E135" s="244"/>
      <c r="F135" s="244"/>
      <c r="G135" s="244"/>
    </row>
    <row r="136" spans="1:7" x14ac:dyDescent="0.25">
      <c r="A136" s="243" t="s">
        <v>22</v>
      </c>
      <c r="B136" s="243"/>
      <c r="C136" s="24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57" t="s">
        <v>193</v>
      </c>
      <c r="C137" s="258"/>
      <c r="D137" s="258"/>
      <c r="E137" s="258"/>
      <c r="F137" s="258"/>
      <c r="G137" s="25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43" t="s">
        <v>22</v>
      </c>
      <c r="B139" s="243"/>
      <c r="C139" s="24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45" t="s">
        <v>1</v>
      </c>
      <c r="B140" s="245"/>
      <c r="C140" s="245"/>
      <c r="D140" s="24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56" t="s">
        <v>33</v>
      </c>
      <c r="B141" s="256"/>
      <c r="C141" s="256"/>
      <c r="D141" s="256"/>
      <c r="E141" s="256"/>
      <c r="F141" s="256"/>
      <c r="G141" s="25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48" t="s">
        <v>176</v>
      </c>
      <c r="B143" s="248"/>
      <c r="C143" s="248"/>
      <c r="D143" s="248"/>
      <c r="E143" s="248"/>
      <c r="F143" s="248"/>
      <c r="G143" s="24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44" t="s">
        <v>190</v>
      </c>
      <c r="C145" s="244"/>
      <c r="D145" s="244"/>
      <c r="E145" s="244"/>
      <c r="F145" s="244"/>
      <c r="G145" s="244"/>
    </row>
    <row r="146" spans="1:7" x14ac:dyDescent="0.25">
      <c r="A146" s="243" t="s">
        <v>22</v>
      </c>
      <c r="B146" s="243"/>
      <c r="C146" s="24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44" t="s">
        <v>191</v>
      </c>
      <c r="C147" s="244"/>
      <c r="D147" s="244"/>
      <c r="E147" s="244"/>
      <c r="F147" s="244"/>
      <c r="G147" s="24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44" t="s">
        <v>187</v>
      </c>
      <c r="C149" s="244"/>
      <c r="D149" s="244"/>
      <c r="E149" s="244"/>
      <c r="F149" s="244"/>
      <c r="G149" s="24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44" t="s">
        <v>82</v>
      </c>
      <c r="C153" s="244"/>
      <c r="D153" s="244"/>
      <c r="E153" s="244"/>
      <c r="F153" s="244"/>
      <c r="G153" s="24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43" t="s">
        <v>22</v>
      </c>
      <c r="B155" s="243"/>
      <c r="C155" s="24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44" t="s">
        <v>192</v>
      </c>
      <c r="C156" s="244"/>
      <c r="D156" s="244"/>
      <c r="E156" s="244"/>
      <c r="F156" s="244"/>
      <c r="G156" s="244"/>
    </row>
    <row r="157" spans="1:7" x14ac:dyDescent="0.25">
      <c r="A157" s="243" t="s">
        <v>22</v>
      </c>
      <c r="B157" s="243"/>
      <c r="C157" s="24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57" t="s">
        <v>193</v>
      </c>
      <c r="C158" s="258"/>
      <c r="D158" s="258"/>
      <c r="E158" s="258"/>
      <c r="F158" s="258"/>
      <c r="G158" s="25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43" t="s">
        <v>22</v>
      </c>
      <c r="B160" s="243"/>
      <c r="C160" s="24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45" t="s">
        <v>1</v>
      </c>
      <c r="B161" s="245"/>
      <c r="C161" s="245"/>
      <c r="D161" s="24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56" t="s">
        <v>33</v>
      </c>
      <c r="B162" s="256"/>
      <c r="C162" s="256"/>
      <c r="D162" s="256"/>
      <c r="E162" s="256"/>
      <c r="F162" s="256"/>
      <c r="G162" s="25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48" t="s">
        <v>177</v>
      </c>
      <c r="B164" s="248"/>
      <c r="C164" s="248"/>
      <c r="D164" s="248"/>
      <c r="E164" s="248"/>
      <c r="F164" s="248"/>
      <c r="G164" s="24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44" t="s">
        <v>190</v>
      </c>
      <c r="C166" s="244"/>
      <c r="D166" s="244"/>
      <c r="E166" s="244"/>
      <c r="F166" s="244"/>
      <c r="G166" s="244"/>
    </row>
    <row r="167" spans="1:7" x14ac:dyDescent="0.25">
      <c r="A167" s="243" t="s">
        <v>22</v>
      </c>
      <c r="B167" s="243"/>
      <c r="C167" s="24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44" t="s">
        <v>191</v>
      </c>
      <c r="C168" s="244"/>
      <c r="D168" s="244"/>
      <c r="E168" s="244"/>
      <c r="F168" s="244"/>
      <c r="G168" s="24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44" t="s">
        <v>187</v>
      </c>
      <c r="C170" s="244"/>
      <c r="D170" s="244"/>
      <c r="E170" s="244"/>
      <c r="F170" s="244"/>
      <c r="G170" s="24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43" t="s">
        <v>22</v>
      </c>
      <c r="B172" s="243"/>
      <c r="C172" s="24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44" t="s">
        <v>192</v>
      </c>
      <c r="C173" s="244"/>
      <c r="D173" s="244"/>
      <c r="E173" s="244"/>
      <c r="F173" s="244"/>
      <c r="G173" s="244"/>
    </row>
    <row r="174" spans="1:7" x14ac:dyDescent="0.25">
      <c r="A174" s="243" t="s">
        <v>22</v>
      </c>
      <c r="B174" s="243"/>
      <c r="C174" s="24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57" t="s">
        <v>193</v>
      </c>
      <c r="C175" s="258"/>
      <c r="D175" s="258"/>
      <c r="E175" s="258"/>
      <c r="F175" s="258"/>
      <c r="G175" s="25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43" t="s">
        <v>22</v>
      </c>
      <c r="B177" s="243"/>
      <c r="C177" s="24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45" t="s">
        <v>1</v>
      </c>
      <c r="B178" s="245"/>
      <c r="C178" s="245"/>
      <c r="D178" s="24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56" t="s">
        <v>33</v>
      </c>
      <c r="B179" s="256"/>
      <c r="C179" s="256"/>
      <c r="D179" s="256"/>
      <c r="E179" s="256"/>
      <c r="F179" s="256"/>
      <c r="G179" s="25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48" t="s">
        <v>178</v>
      </c>
      <c r="B181" s="248"/>
      <c r="C181" s="248"/>
      <c r="D181" s="248"/>
      <c r="E181" s="248"/>
      <c r="F181" s="248"/>
      <c r="G181" s="24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44" t="s">
        <v>190</v>
      </c>
      <c r="C183" s="244"/>
      <c r="D183" s="244"/>
      <c r="E183" s="244"/>
      <c r="F183" s="244"/>
      <c r="G183" s="244"/>
    </row>
    <row r="184" spans="1:7" x14ac:dyDescent="0.25">
      <c r="A184" s="243" t="s">
        <v>22</v>
      </c>
      <c r="B184" s="243"/>
      <c r="C184" s="24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44" t="s">
        <v>191</v>
      </c>
      <c r="C185" s="244"/>
      <c r="D185" s="244"/>
      <c r="E185" s="244"/>
      <c r="F185" s="244"/>
      <c r="G185" s="24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44" t="s">
        <v>187</v>
      </c>
      <c r="C187" s="244"/>
      <c r="D187" s="244"/>
      <c r="E187" s="244"/>
      <c r="F187" s="244"/>
      <c r="G187" s="24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44" t="s">
        <v>82</v>
      </c>
      <c r="C191" s="244"/>
      <c r="D191" s="244"/>
      <c r="E191" s="244"/>
      <c r="F191" s="244"/>
      <c r="G191" s="24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43" t="s">
        <v>22</v>
      </c>
      <c r="B193" s="243"/>
      <c r="C193" s="24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44" t="s">
        <v>192</v>
      </c>
      <c r="C194" s="244"/>
      <c r="D194" s="244"/>
      <c r="E194" s="244"/>
      <c r="F194" s="244"/>
      <c r="G194" s="244"/>
    </row>
    <row r="195" spans="1:7" x14ac:dyDescent="0.25">
      <c r="A195" s="243" t="s">
        <v>22</v>
      </c>
      <c r="B195" s="243"/>
      <c r="C195" s="24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57" t="s">
        <v>193</v>
      </c>
      <c r="C196" s="258"/>
      <c r="D196" s="258"/>
      <c r="E196" s="258"/>
      <c r="F196" s="258"/>
      <c r="G196" s="25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43" t="s">
        <v>22</v>
      </c>
      <c r="B198" s="243"/>
      <c r="C198" s="24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45" t="s">
        <v>1</v>
      </c>
      <c r="B199" s="245"/>
      <c r="C199" s="245"/>
      <c r="D199" s="24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56" t="s">
        <v>33</v>
      </c>
      <c r="B200" s="256"/>
      <c r="C200" s="256"/>
      <c r="D200" s="256"/>
      <c r="E200" s="256"/>
      <c r="F200" s="256"/>
      <c r="G200" s="25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48" t="s">
        <v>179</v>
      </c>
      <c r="B202" s="248"/>
      <c r="C202" s="248"/>
      <c r="D202" s="248"/>
      <c r="E202" s="248"/>
      <c r="F202" s="248"/>
      <c r="G202" s="24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44" t="s">
        <v>190</v>
      </c>
      <c r="C204" s="244"/>
      <c r="D204" s="244"/>
      <c r="E204" s="244"/>
      <c r="F204" s="244"/>
      <c r="G204" s="244"/>
    </row>
    <row r="205" spans="1:7" x14ac:dyDescent="0.25">
      <c r="A205" s="243" t="s">
        <v>22</v>
      </c>
      <c r="B205" s="243"/>
      <c r="C205" s="24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44" t="s">
        <v>191</v>
      </c>
      <c r="C206" s="244"/>
      <c r="D206" s="244"/>
      <c r="E206" s="244"/>
      <c r="F206" s="244"/>
      <c r="G206" s="24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44" t="s">
        <v>187</v>
      </c>
      <c r="C208" s="244"/>
      <c r="D208" s="244"/>
      <c r="E208" s="244"/>
      <c r="F208" s="244"/>
      <c r="G208" s="24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44" t="s">
        <v>82</v>
      </c>
      <c r="C211" s="244"/>
      <c r="D211" s="244"/>
      <c r="E211" s="244"/>
      <c r="F211" s="244"/>
      <c r="G211" s="24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43" t="s">
        <v>22</v>
      </c>
      <c r="B213" s="243"/>
      <c r="C213" s="24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44" t="s">
        <v>192</v>
      </c>
      <c r="C214" s="244"/>
      <c r="D214" s="244"/>
      <c r="E214" s="244"/>
      <c r="F214" s="244"/>
      <c r="G214" s="244"/>
    </row>
    <row r="215" spans="1:7" x14ac:dyDescent="0.25">
      <c r="A215" s="243" t="s">
        <v>22</v>
      </c>
      <c r="B215" s="243"/>
      <c r="C215" s="24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57" t="s">
        <v>193</v>
      </c>
      <c r="C216" s="258"/>
      <c r="D216" s="258"/>
      <c r="E216" s="258"/>
      <c r="F216" s="258"/>
      <c r="G216" s="25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43" t="s">
        <v>22</v>
      </c>
      <c r="B218" s="243"/>
      <c r="C218" s="24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45" t="s">
        <v>1</v>
      </c>
      <c r="B219" s="245"/>
      <c r="C219" s="245"/>
      <c r="D219" s="24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56" t="s">
        <v>33</v>
      </c>
      <c r="B220" s="256"/>
      <c r="C220" s="256"/>
      <c r="D220" s="256"/>
      <c r="E220" s="256"/>
      <c r="F220" s="256"/>
      <c r="G220" s="25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48" t="s">
        <v>180</v>
      </c>
      <c r="B222" s="248"/>
      <c r="C222" s="248"/>
      <c r="D222" s="248"/>
      <c r="E222" s="248"/>
      <c r="F222" s="248"/>
      <c r="G222" s="24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44" t="s">
        <v>190</v>
      </c>
      <c r="C224" s="244"/>
      <c r="D224" s="244"/>
      <c r="E224" s="244"/>
      <c r="F224" s="244"/>
      <c r="G224" s="244"/>
    </row>
    <row r="225" spans="1:7" x14ac:dyDescent="0.25">
      <c r="A225" s="243" t="s">
        <v>22</v>
      </c>
      <c r="B225" s="243"/>
      <c r="C225" s="24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44" t="s">
        <v>191</v>
      </c>
      <c r="C226" s="244"/>
      <c r="D226" s="244"/>
      <c r="E226" s="244"/>
      <c r="F226" s="244"/>
      <c r="G226" s="24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44" t="s">
        <v>187</v>
      </c>
      <c r="C228" s="244"/>
      <c r="D228" s="244"/>
      <c r="E228" s="244"/>
      <c r="F228" s="244"/>
      <c r="G228" s="24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44" t="s">
        <v>82</v>
      </c>
      <c r="C233" s="244"/>
      <c r="D233" s="244"/>
      <c r="E233" s="244"/>
      <c r="F233" s="244"/>
      <c r="G233" s="24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43" t="s">
        <v>22</v>
      </c>
      <c r="B235" s="243"/>
      <c r="C235" s="24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44" t="s">
        <v>192</v>
      </c>
      <c r="C236" s="244"/>
      <c r="D236" s="244"/>
      <c r="E236" s="244"/>
      <c r="F236" s="244"/>
      <c r="G236" s="244"/>
    </row>
    <row r="237" spans="1:7" x14ac:dyDescent="0.25">
      <c r="A237" s="243" t="s">
        <v>22</v>
      </c>
      <c r="B237" s="243"/>
      <c r="C237" s="24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57" t="s">
        <v>193</v>
      </c>
      <c r="C238" s="258"/>
      <c r="D238" s="258"/>
      <c r="E238" s="258"/>
      <c r="F238" s="258"/>
      <c r="G238" s="25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43" t="s">
        <v>22</v>
      </c>
      <c r="B240" s="243"/>
      <c r="C240" s="24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45" t="s">
        <v>1</v>
      </c>
      <c r="B241" s="245"/>
      <c r="C241" s="245"/>
      <c r="D241" s="24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56" t="s">
        <v>33</v>
      </c>
      <c r="B242" s="256"/>
      <c r="C242" s="256"/>
      <c r="D242" s="256"/>
      <c r="E242" s="256"/>
      <c r="F242" s="256"/>
      <c r="G242" s="25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55" t="s">
        <v>35</v>
      </c>
      <c r="B2" s="255"/>
      <c r="C2" s="255"/>
      <c r="D2" s="255"/>
      <c r="E2" s="255"/>
      <c r="F2" s="255"/>
      <c r="G2" s="255"/>
    </row>
    <row r="3" spans="1:7" ht="15.75" x14ac:dyDescent="0.25">
      <c r="A3" s="255" t="s">
        <v>34</v>
      </c>
      <c r="B3" s="255"/>
      <c r="C3" s="255"/>
      <c r="D3" s="255"/>
      <c r="E3" s="255"/>
      <c r="F3" s="255"/>
      <c r="G3" s="255"/>
    </row>
    <row r="4" spans="1:7" ht="15.75" x14ac:dyDescent="0.25">
      <c r="A4" s="3"/>
      <c r="B4" s="255" t="s">
        <v>30</v>
      </c>
      <c r="C4" s="255"/>
      <c r="D4" s="255"/>
      <c r="E4" s="255"/>
      <c r="F4" s="255"/>
      <c r="G4" s="255"/>
    </row>
    <row r="5" spans="1:7" ht="15.75" x14ac:dyDescent="0.25">
      <c r="A5" s="255" t="s">
        <v>212</v>
      </c>
      <c r="B5" s="255"/>
      <c r="C5" s="255"/>
      <c r="D5" s="255"/>
      <c r="E5" s="255"/>
      <c r="F5" s="255"/>
      <c r="G5" s="25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48" t="s">
        <v>200</v>
      </c>
      <c r="B7" s="248"/>
      <c r="C7" s="248"/>
      <c r="D7" s="248"/>
      <c r="E7" s="248"/>
      <c r="F7" s="248"/>
      <c r="G7" s="24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44" t="s">
        <v>190</v>
      </c>
      <c r="C9" s="244"/>
      <c r="D9" s="244"/>
      <c r="E9" s="244"/>
      <c r="F9" s="244"/>
      <c r="G9" s="244"/>
    </row>
    <row r="10" spans="1:7" x14ac:dyDescent="0.25">
      <c r="A10" s="243" t="s">
        <v>22</v>
      </c>
      <c r="B10" s="243"/>
      <c r="C10" s="24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44" t="s">
        <v>191</v>
      </c>
      <c r="C11" s="244"/>
      <c r="D11" s="244"/>
      <c r="E11" s="244"/>
      <c r="F11" s="244"/>
      <c r="G11" s="24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44" t="s">
        <v>187</v>
      </c>
      <c r="C13" s="244"/>
      <c r="D13" s="244"/>
      <c r="E13" s="244"/>
      <c r="F13" s="244"/>
      <c r="G13" s="24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43" t="s">
        <v>22</v>
      </c>
      <c r="B18" s="243"/>
      <c r="C18" s="24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44" t="s">
        <v>192</v>
      </c>
      <c r="C19" s="244"/>
      <c r="D19" s="244"/>
      <c r="E19" s="244"/>
      <c r="F19" s="244"/>
      <c r="G19" s="244"/>
    </row>
    <row r="20" spans="1:7" x14ac:dyDescent="0.25">
      <c r="A20" s="243" t="s">
        <v>22</v>
      </c>
      <c r="B20" s="243"/>
      <c r="C20" s="24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57" t="s">
        <v>193</v>
      </c>
      <c r="C21" s="258"/>
      <c r="D21" s="258"/>
      <c r="E21" s="258"/>
      <c r="F21" s="258"/>
      <c r="G21" s="25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43" t="s">
        <v>22</v>
      </c>
      <c r="B23" s="243"/>
      <c r="C23" s="24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45" t="s">
        <v>1</v>
      </c>
      <c r="B24" s="245"/>
      <c r="C24" s="245"/>
      <c r="D24" s="24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48" t="s">
        <v>201</v>
      </c>
      <c r="B27" s="248"/>
      <c r="C27" s="248"/>
      <c r="D27" s="248"/>
      <c r="E27" s="248"/>
      <c r="F27" s="248"/>
      <c r="G27" s="24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44" t="s">
        <v>190</v>
      </c>
      <c r="C29" s="244"/>
      <c r="D29" s="244"/>
      <c r="E29" s="244"/>
      <c r="F29" s="244"/>
      <c r="G29" s="244"/>
    </row>
    <row r="30" spans="1:7" x14ac:dyDescent="0.25">
      <c r="A30" s="243" t="s">
        <v>22</v>
      </c>
      <c r="B30" s="243"/>
      <c r="C30" s="24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44" t="s">
        <v>191</v>
      </c>
      <c r="C31" s="244"/>
      <c r="D31" s="244"/>
      <c r="E31" s="244"/>
      <c r="F31" s="244"/>
      <c r="G31" s="24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44" t="s">
        <v>187</v>
      </c>
      <c r="C33" s="244"/>
      <c r="D33" s="244"/>
      <c r="E33" s="244"/>
      <c r="F33" s="244"/>
      <c r="G33" s="24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43" t="s">
        <v>22</v>
      </c>
      <c r="B37" s="243"/>
      <c r="C37" s="24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44" t="s">
        <v>192</v>
      </c>
      <c r="C38" s="244"/>
      <c r="D38" s="244"/>
      <c r="E38" s="244"/>
      <c r="F38" s="244"/>
      <c r="G38" s="244"/>
    </row>
    <row r="39" spans="1:7" x14ac:dyDescent="0.25">
      <c r="A39" s="243" t="s">
        <v>22</v>
      </c>
      <c r="B39" s="243"/>
      <c r="C39" s="24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57" t="s">
        <v>193</v>
      </c>
      <c r="C40" s="258"/>
      <c r="D40" s="258"/>
      <c r="E40" s="258"/>
      <c r="F40" s="258"/>
      <c r="G40" s="25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43" t="s">
        <v>22</v>
      </c>
      <c r="B42" s="243"/>
      <c r="C42" s="24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45" t="s">
        <v>1</v>
      </c>
      <c r="B43" s="245"/>
      <c r="C43" s="245"/>
      <c r="D43" s="24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56" t="s">
        <v>33</v>
      </c>
      <c r="B44" s="256"/>
      <c r="C44" s="256"/>
      <c r="D44" s="256"/>
      <c r="E44" s="256"/>
      <c r="F44" s="256"/>
      <c r="G44" s="25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48" t="s">
        <v>202</v>
      </c>
      <c r="B46" s="248"/>
      <c r="C46" s="248"/>
      <c r="D46" s="248"/>
      <c r="E46" s="248"/>
      <c r="F46" s="248"/>
      <c r="G46" s="24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44" t="s">
        <v>190</v>
      </c>
      <c r="C48" s="244"/>
      <c r="D48" s="244"/>
      <c r="E48" s="244"/>
      <c r="F48" s="244"/>
      <c r="G48" s="244"/>
    </row>
    <row r="49" spans="1:7" x14ac:dyDescent="0.25">
      <c r="A49" s="243" t="s">
        <v>22</v>
      </c>
      <c r="B49" s="243"/>
      <c r="C49" s="24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44" t="s">
        <v>191</v>
      </c>
      <c r="C50" s="244"/>
      <c r="D50" s="244"/>
      <c r="E50" s="244"/>
      <c r="F50" s="244"/>
      <c r="G50" s="24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44" t="s">
        <v>187</v>
      </c>
      <c r="C54" s="244"/>
      <c r="D54" s="244"/>
      <c r="E54" s="244"/>
      <c r="F54" s="244"/>
      <c r="G54" s="24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43" t="s">
        <v>22</v>
      </c>
      <c r="B57" s="243"/>
      <c r="C57" s="24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44" t="s">
        <v>192</v>
      </c>
      <c r="C58" s="244"/>
      <c r="D58" s="244"/>
      <c r="E58" s="244"/>
      <c r="F58" s="244"/>
      <c r="G58" s="244"/>
    </row>
    <row r="59" spans="1:7" x14ac:dyDescent="0.25">
      <c r="A59" s="243" t="s">
        <v>22</v>
      </c>
      <c r="B59" s="243"/>
      <c r="C59" s="24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57" t="s">
        <v>193</v>
      </c>
      <c r="C60" s="258"/>
      <c r="D60" s="258"/>
      <c r="E60" s="258"/>
      <c r="F60" s="258"/>
      <c r="G60" s="25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43" t="s">
        <v>22</v>
      </c>
      <c r="B62" s="243"/>
      <c r="C62" s="24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45" t="s">
        <v>1</v>
      </c>
      <c r="B63" s="245"/>
      <c r="C63" s="245"/>
      <c r="D63" s="24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56" t="s">
        <v>33</v>
      </c>
      <c r="B64" s="256"/>
      <c r="C64" s="256"/>
      <c r="D64" s="256"/>
      <c r="E64" s="256"/>
      <c r="F64" s="256"/>
      <c r="G64" s="25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48" t="s">
        <v>203</v>
      </c>
      <c r="B66" s="248"/>
      <c r="C66" s="248"/>
      <c r="D66" s="248"/>
      <c r="E66" s="248"/>
      <c r="F66" s="248"/>
      <c r="G66" s="24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44" t="s">
        <v>190</v>
      </c>
      <c r="C68" s="244"/>
      <c r="D68" s="244"/>
      <c r="E68" s="244"/>
      <c r="F68" s="244"/>
      <c r="G68" s="244"/>
    </row>
    <row r="69" spans="1:7" x14ac:dyDescent="0.25">
      <c r="A69" s="243" t="s">
        <v>22</v>
      </c>
      <c r="B69" s="243"/>
      <c r="C69" s="24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44" t="s">
        <v>191</v>
      </c>
      <c r="C70" s="244"/>
      <c r="D70" s="244"/>
      <c r="E70" s="244"/>
      <c r="F70" s="244"/>
      <c r="G70" s="24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44" t="s">
        <v>187</v>
      </c>
      <c r="C74" s="244"/>
      <c r="D74" s="244"/>
      <c r="E74" s="244"/>
      <c r="F74" s="244"/>
      <c r="G74" s="24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43" t="s">
        <v>22</v>
      </c>
      <c r="B77" s="243"/>
      <c r="C77" s="24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44" t="s">
        <v>192</v>
      </c>
      <c r="C78" s="244"/>
      <c r="D78" s="244"/>
      <c r="E78" s="244"/>
      <c r="F78" s="244"/>
      <c r="G78" s="244"/>
    </row>
    <row r="79" spans="1:7" x14ac:dyDescent="0.25">
      <c r="A79" s="243" t="s">
        <v>22</v>
      </c>
      <c r="B79" s="243"/>
      <c r="C79" s="24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57" t="s">
        <v>193</v>
      </c>
      <c r="C80" s="258"/>
      <c r="D80" s="258"/>
      <c r="E80" s="258"/>
      <c r="F80" s="258"/>
      <c r="G80" s="25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43" t="s">
        <v>22</v>
      </c>
      <c r="B82" s="243"/>
      <c r="C82" s="24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45" t="s">
        <v>1</v>
      </c>
      <c r="B83" s="245"/>
      <c r="C83" s="245"/>
      <c r="D83" s="24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56" t="s">
        <v>33</v>
      </c>
      <c r="B84" s="256"/>
      <c r="C84" s="256"/>
      <c r="D84" s="256"/>
      <c r="E84" s="256"/>
      <c r="F84" s="256"/>
      <c r="G84" s="25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48" t="s">
        <v>204</v>
      </c>
      <c r="B86" s="248"/>
      <c r="C86" s="248"/>
      <c r="D86" s="248"/>
      <c r="E86" s="248"/>
      <c r="F86" s="248"/>
      <c r="G86" s="24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44" t="s">
        <v>190</v>
      </c>
      <c r="C88" s="244"/>
      <c r="D88" s="244"/>
      <c r="E88" s="244"/>
      <c r="F88" s="244"/>
      <c r="G88" s="244"/>
    </row>
    <row r="89" spans="1:7" x14ac:dyDescent="0.25">
      <c r="A89" s="243" t="s">
        <v>22</v>
      </c>
      <c r="B89" s="243"/>
      <c r="C89" s="24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44" t="s">
        <v>191</v>
      </c>
      <c r="C90" s="244"/>
      <c r="D90" s="244"/>
      <c r="E90" s="244"/>
      <c r="F90" s="244"/>
      <c r="G90" s="24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44" t="s">
        <v>187</v>
      </c>
      <c r="C92" s="244"/>
      <c r="D92" s="244"/>
      <c r="E92" s="244"/>
      <c r="F92" s="244"/>
      <c r="G92" s="24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43" t="s">
        <v>22</v>
      </c>
      <c r="B96" s="243"/>
      <c r="C96" s="24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44" t="s">
        <v>192</v>
      </c>
      <c r="C97" s="244"/>
      <c r="D97" s="244"/>
      <c r="E97" s="244"/>
      <c r="F97" s="244"/>
      <c r="G97" s="244"/>
    </row>
    <row r="98" spans="1:7" x14ac:dyDescent="0.25">
      <c r="A98" s="243" t="s">
        <v>22</v>
      </c>
      <c r="B98" s="243"/>
      <c r="C98" s="24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57" t="s">
        <v>193</v>
      </c>
      <c r="C99" s="258"/>
      <c r="D99" s="258"/>
      <c r="E99" s="258"/>
      <c r="F99" s="258"/>
      <c r="G99" s="25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43" t="s">
        <v>22</v>
      </c>
      <c r="B101" s="243"/>
      <c r="C101" s="24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45" t="s">
        <v>1</v>
      </c>
      <c r="B102" s="245"/>
      <c r="C102" s="245"/>
      <c r="D102" s="24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56" t="s">
        <v>33</v>
      </c>
      <c r="B103" s="256"/>
      <c r="C103" s="256"/>
      <c r="D103" s="256"/>
      <c r="E103" s="256"/>
      <c r="F103" s="256"/>
      <c r="G103" s="25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48" t="s">
        <v>205</v>
      </c>
      <c r="B105" s="248"/>
      <c r="C105" s="248"/>
      <c r="D105" s="248"/>
      <c r="E105" s="248"/>
      <c r="F105" s="248"/>
      <c r="G105" s="24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44" t="s">
        <v>190</v>
      </c>
      <c r="C107" s="244"/>
      <c r="D107" s="244"/>
      <c r="E107" s="244"/>
      <c r="F107" s="244"/>
      <c r="G107" s="244"/>
    </row>
    <row r="108" spans="1:7" x14ac:dyDescent="0.25">
      <c r="A108" s="243" t="s">
        <v>22</v>
      </c>
      <c r="B108" s="243"/>
      <c r="C108" s="24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44" t="s">
        <v>191</v>
      </c>
      <c r="C109" s="244"/>
      <c r="D109" s="244"/>
      <c r="E109" s="244"/>
      <c r="F109" s="244"/>
      <c r="G109" s="24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44" t="s">
        <v>187</v>
      </c>
      <c r="C111" s="244"/>
      <c r="D111" s="244"/>
      <c r="E111" s="244"/>
      <c r="F111" s="244"/>
      <c r="G111" s="24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43" t="s">
        <v>22</v>
      </c>
      <c r="B115" s="243"/>
      <c r="C115" s="24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44" t="s">
        <v>192</v>
      </c>
      <c r="C116" s="244"/>
      <c r="D116" s="244"/>
      <c r="E116" s="244"/>
      <c r="F116" s="244"/>
      <c r="G116" s="244"/>
    </row>
    <row r="117" spans="1:7" x14ac:dyDescent="0.25">
      <c r="A117" s="243" t="s">
        <v>22</v>
      </c>
      <c r="B117" s="243"/>
      <c r="C117" s="24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57" t="s">
        <v>193</v>
      </c>
      <c r="C118" s="258"/>
      <c r="D118" s="258"/>
      <c r="E118" s="258"/>
      <c r="F118" s="258"/>
      <c r="G118" s="25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43" t="s">
        <v>22</v>
      </c>
      <c r="B120" s="243"/>
      <c r="C120" s="24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45" t="s">
        <v>1</v>
      </c>
      <c r="B121" s="245"/>
      <c r="C121" s="245"/>
      <c r="D121" s="24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56" t="s">
        <v>33</v>
      </c>
      <c r="B122" s="256"/>
      <c r="C122" s="256"/>
      <c r="D122" s="256"/>
      <c r="E122" s="256"/>
      <c r="F122" s="256"/>
      <c r="G122" s="25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48" t="s">
        <v>206</v>
      </c>
      <c r="B124" s="248"/>
      <c r="C124" s="248"/>
      <c r="D124" s="248"/>
      <c r="E124" s="248"/>
      <c r="F124" s="248"/>
      <c r="G124" s="24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44" t="s">
        <v>190</v>
      </c>
      <c r="C126" s="244"/>
      <c r="D126" s="244"/>
      <c r="E126" s="244"/>
      <c r="F126" s="244"/>
      <c r="G126" s="244"/>
    </row>
    <row r="127" spans="1:7" x14ac:dyDescent="0.25">
      <c r="A127" s="243" t="s">
        <v>22</v>
      </c>
      <c r="B127" s="243"/>
      <c r="C127" s="24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44" t="s">
        <v>191</v>
      </c>
      <c r="C128" s="244"/>
      <c r="D128" s="244"/>
      <c r="E128" s="244"/>
      <c r="F128" s="244"/>
      <c r="G128" s="24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44" t="s">
        <v>187</v>
      </c>
      <c r="C130" s="244"/>
      <c r="D130" s="244"/>
      <c r="E130" s="244"/>
      <c r="F130" s="244"/>
      <c r="G130" s="24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43" t="s">
        <v>22</v>
      </c>
      <c r="B134" s="243"/>
      <c r="C134" s="24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44" t="s">
        <v>192</v>
      </c>
      <c r="C135" s="244"/>
      <c r="D135" s="244"/>
      <c r="E135" s="244"/>
      <c r="F135" s="244"/>
      <c r="G135" s="244"/>
    </row>
    <row r="136" spans="1:7" x14ac:dyDescent="0.25">
      <c r="A136" s="243" t="s">
        <v>22</v>
      </c>
      <c r="B136" s="243"/>
      <c r="C136" s="24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57" t="s">
        <v>193</v>
      </c>
      <c r="C137" s="258"/>
      <c r="D137" s="258"/>
      <c r="E137" s="258"/>
      <c r="F137" s="258"/>
      <c r="G137" s="25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43" t="s">
        <v>22</v>
      </c>
      <c r="B139" s="243"/>
      <c r="C139" s="24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45" t="s">
        <v>1</v>
      </c>
      <c r="B140" s="245"/>
      <c r="C140" s="245"/>
      <c r="D140" s="24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56" t="s">
        <v>33</v>
      </c>
      <c r="B141" s="256"/>
      <c r="C141" s="256"/>
      <c r="D141" s="256"/>
      <c r="E141" s="256"/>
      <c r="F141" s="256"/>
      <c r="G141" s="25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48" t="s">
        <v>207</v>
      </c>
      <c r="B143" s="248"/>
      <c r="C143" s="248"/>
      <c r="D143" s="248"/>
      <c r="E143" s="248"/>
      <c r="F143" s="248"/>
      <c r="G143" s="24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44" t="s">
        <v>190</v>
      </c>
      <c r="C145" s="244"/>
      <c r="D145" s="244"/>
      <c r="E145" s="244"/>
      <c r="F145" s="244"/>
      <c r="G145" s="244"/>
    </row>
    <row r="146" spans="1:7" x14ac:dyDescent="0.25">
      <c r="A146" s="243" t="s">
        <v>22</v>
      </c>
      <c r="B146" s="243"/>
      <c r="C146" s="24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44" t="s">
        <v>191</v>
      </c>
      <c r="C147" s="244"/>
      <c r="D147" s="244"/>
      <c r="E147" s="244"/>
      <c r="F147" s="244"/>
      <c r="G147" s="24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44" t="s">
        <v>187</v>
      </c>
      <c r="C149" s="244"/>
      <c r="D149" s="244"/>
      <c r="E149" s="244"/>
      <c r="F149" s="244"/>
      <c r="G149" s="24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43" t="s">
        <v>22</v>
      </c>
      <c r="B152" s="243"/>
      <c r="C152" s="24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44" t="s">
        <v>192</v>
      </c>
      <c r="C153" s="244"/>
      <c r="D153" s="244"/>
      <c r="E153" s="244"/>
      <c r="F153" s="244"/>
      <c r="G153" s="244"/>
    </row>
    <row r="154" spans="1:7" x14ac:dyDescent="0.25">
      <c r="A154" s="243" t="s">
        <v>22</v>
      </c>
      <c r="B154" s="243"/>
      <c r="C154" s="24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57" t="s">
        <v>193</v>
      </c>
      <c r="C155" s="258"/>
      <c r="D155" s="258"/>
      <c r="E155" s="258"/>
      <c r="F155" s="258"/>
      <c r="G155" s="25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43" t="s">
        <v>22</v>
      </c>
      <c r="B157" s="243"/>
      <c r="C157" s="24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45" t="s">
        <v>1</v>
      </c>
      <c r="B158" s="245"/>
      <c r="C158" s="245"/>
      <c r="D158" s="24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56" t="s">
        <v>33</v>
      </c>
      <c r="B159" s="256"/>
      <c r="C159" s="256"/>
      <c r="D159" s="256"/>
      <c r="E159" s="256"/>
      <c r="F159" s="256"/>
      <c r="G159" s="25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48" t="s">
        <v>208</v>
      </c>
      <c r="B161" s="248"/>
      <c r="C161" s="248"/>
      <c r="D161" s="248"/>
      <c r="E161" s="248"/>
      <c r="F161" s="248"/>
      <c r="G161" s="24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44" t="s">
        <v>190</v>
      </c>
      <c r="C163" s="244"/>
      <c r="D163" s="244"/>
      <c r="E163" s="244"/>
      <c r="F163" s="244"/>
      <c r="G163" s="244"/>
    </row>
    <row r="164" spans="1:7" x14ac:dyDescent="0.25">
      <c r="A164" s="243" t="s">
        <v>22</v>
      </c>
      <c r="B164" s="243"/>
      <c r="C164" s="24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44" t="s">
        <v>191</v>
      </c>
      <c r="C165" s="244"/>
      <c r="D165" s="244"/>
      <c r="E165" s="244"/>
      <c r="F165" s="244"/>
      <c r="G165" s="24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44" t="s">
        <v>187</v>
      </c>
      <c r="C168" s="244"/>
      <c r="D168" s="244"/>
      <c r="E168" s="244"/>
      <c r="F168" s="244"/>
      <c r="G168" s="24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43" t="s">
        <v>22</v>
      </c>
      <c r="B171" s="243"/>
      <c r="C171" s="24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44" t="s">
        <v>192</v>
      </c>
      <c r="C172" s="244"/>
      <c r="D172" s="244"/>
      <c r="E172" s="244"/>
      <c r="F172" s="244"/>
      <c r="G172" s="244"/>
    </row>
    <row r="173" spans="1:7" x14ac:dyDescent="0.25">
      <c r="A173" s="243" t="s">
        <v>22</v>
      </c>
      <c r="B173" s="243"/>
      <c r="C173" s="24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57" t="s">
        <v>193</v>
      </c>
      <c r="C174" s="258"/>
      <c r="D174" s="258"/>
      <c r="E174" s="258"/>
      <c r="F174" s="258"/>
      <c r="G174" s="25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43" t="s">
        <v>22</v>
      </c>
      <c r="B176" s="243"/>
      <c r="C176" s="24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45" t="s">
        <v>1</v>
      </c>
      <c r="B177" s="245"/>
      <c r="C177" s="245"/>
      <c r="D177" s="24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56" t="s">
        <v>33</v>
      </c>
      <c r="B178" s="256"/>
      <c r="C178" s="256"/>
      <c r="D178" s="256"/>
      <c r="E178" s="256"/>
      <c r="F178" s="256"/>
      <c r="G178" s="25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48" t="s">
        <v>209</v>
      </c>
      <c r="B180" s="248"/>
      <c r="C180" s="248"/>
      <c r="D180" s="248"/>
      <c r="E180" s="248"/>
      <c r="F180" s="248"/>
      <c r="G180" s="24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44" t="s">
        <v>190</v>
      </c>
      <c r="C182" s="244"/>
      <c r="D182" s="244"/>
      <c r="E182" s="244"/>
      <c r="F182" s="244"/>
      <c r="G182" s="244"/>
    </row>
    <row r="183" spans="1:7" x14ac:dyDescent="0.25">
      <c r="A183" s="243" t="s">
        <v>22</v>
      </c>
      <c r="B183" s="243"/>
      <c r="C183" s="24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44" t="s">
        <v>191</v>
      </c>
      <c r="C184" s="244"/>
      <c r="D184" s="244"/>
      <c r="E184" s="244"/>
      <c r="F184" s="244"/>
      <c r="G184" s="24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44" t="s">
        <v>187</v>
      </c>
      <c r="C186" s="244"/>
      <c r="D186" s="244"/>
      <c r="E186" s="244"/>
      <c r="F186" s="244"/>
      <c r="G186" s="24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43" t="s">
        <v>22</v>
      </c>
      <c r="B189" s="243"/>
      <c r="C189" s="24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44" t="s">
        <v>192</v>
      </c>
      <c r="C190" s="244"/>
      <c r="D190" s="244"/>
      <c r="E190" s="244"/>
      <c r="F190" s="244"/>
      <c r="G190" s="244"/>
    </row>
    <row r="191" spans="1:7" x14ac:dyDescent="0.25">
      <c r="A191" s="243" t="s">
        <v>22</v>
      </c>
      <c r="B191" s="243"/>
      <c r="C191" s="24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57" t="s">
        <v>193</v>
      </c>
      <c r="C192" s="258"/>
      <c r="D192" s="258"/>
      <c r="E192" s="258"/>
      <c r="F192" s="258"/>
      <c r="G192" s="25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43" t="s">
        <v>22</v>
      </c>
      <c r="B194" s="243"/>
      <c r="C194" s="24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45" t="s">
        <v>1</v>
      </c>
      <c r="B195" s="245"/>
      <c r="C195" s="245"/>
      <c r="D195" s="24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56" t="s">
        <v>33</v>
      </c>
      <c r="B196" s="256"/>
      <c r="C196" s="256"/>
      <c r="D196" s="256"/>
      <c r="E196" s="256"/>
      <c r="F196" s="256"/>
      <c r="G196" s="25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48" t="s">
        <v>210</v>
      </c>
      <c r="B198" s="248"/>
      <c r="C198" s="248"/>
      <c r="D198" s="248"/>
      <c r="E198" s="248"/>
      <c r="F198" s="248"/>
      <c r="G198" s="24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44" t="s">
        <v>190</v>
      </c>
      <c r="C200" s="244"/>
      <c r="D200" s="244"/>
      <c r="E200" s="244"/>
      <c r="F200" s="244"/>
      <c r="G200" s="244"/>
    </row>
    <row r="201" spans="1:7" x14ac:dyDescent="0.25">
      <c r="A201" s="243" t="s">
        <v>22</v>
      </c>
      <c r="B201" s="243"/>
      <c r="C201" s="24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44" t="s">
        <v>191</v>
      </c>
      <c r="C202" s="244"/>
      <c r="D202" s="244"/>
      <c r="E202" s="244"/>
      <c r="F202" s="244"/>
      <c r="G202" s="24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44" t="s">
        <v>187</v>
      </c>
      <c r="C204" s="244"/>
      <c r="D204" s="244"/>
      <c r="E204" s="244"/>
      <c r="F204" s="244"/>
      <c r="G204" s="24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43" t="s">
        <v>22</v>
      </c>
      <c r="B206" s="243"/>
      <c r="C206" s="24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44" t="s">
        <v>192</v>
      </c>
      <c r="C207" s="244"/>
      <c r="D207" s="244"/>
      <c r="E207" s="244"/>
      <c r="F207" s="244"/>
      <c r="G207" s="244"/>
    </row>
    <row r="208" spans="1:7" x14ac:dyDescent="0.25">
      <c r="A208" s="243" t="s">
        <v>22</v>
      </c>
      <c r="B208" s="243"/>
      <c r="C208" s="24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57" t="s">
        <v>193</v>
      </c>
      <c r="C209" s="258"/>
      <c r="D209" s="258"/>
      <c r="E209" s="258"/>
      <c r="F209" s="258"/>
      <c r="G209" s="25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43" t="s">
        <v>22</v>
      </c>
      <c r="B211" s="243"/>
      <c r="C211" s="24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45" t="s">
        <v>1</v>
      </c>
      <c r="B212" s="245"/>
      <c r="C212" s="245"/>
      <c r="D212" s="24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56" t="s">
        <v>33</v>
      </c>
      <c r="B213" s="256"/>
      <c r="C213" s="256"/>
      <c r="D213" s="256"/>
      <c r="E213" s="256"/>
      <c r="F213" s="256"/>
      <c r="G213" s="25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48" t="s">
        <v>211</v>
      </c>
      <c r="B215" s="248"/>
      <c r="C215" s="248"/>
      <c r="D215" s="248"/>
      <c r="E215" s="248"/>
      <c r="F215" s="248"/>
      <c r="G215" s="24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44" t="s">
        <v>190</v>
      </c>
      <c r="C217" s="244"/>
      <c r="D217" s="244"/>
      <c r="E217" s="244"/>
      <c r="F217" s="244"/>
      <c r="G217" s="24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43" t="s">
        <v>22</v>
      </c>
      <c r="B219" s="243"/>
      <c r="C219" s="24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44" t="s">
        <v>191</v>
      </c>
      <c r="C220" s="244"/>
      <c r="D220" s="244"/>
      <c r="E220" s="244"/>
      <c r="F220" s="244"/>
      <c r="G220" s="24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44" t="s">
        <v>187</v>
      </c>
      <c r="C222" s="244"/>
      <c r="D222" s="244"/>
      <c r="E222" s="244"/>
      <c r="F222" s="244"/>
      <c r="G222" s="24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43" t="s">
        <v>22</v>
      </c>
      <c r="B227" s="243"/>
      <c r="C227" s="24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44" t="s">
        <v>192</v>
      </c>
      <c r="C228" s="244"/>
      <c r="D228" s="244"/>
      <c r="E228" s="244"/>
      <c r="F228" s="244"/>
      <c r="G228" s="244"/>
    </row>
    <row r="229" spans="1:7" x14ac:dyDescent="0.25">
      <c r="A229" s="243" t="s">
        <v>22</v>
      </c>
      <c r="B229" s="243"/>
      <c r="C229" s="24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57" t="s">
        <v>193</v>
      </c>
      <c r="C230" s="258"/>
      <c r="D230" s="258"/>
      <c r="E230" s="258"/>
      <c r="F230" s="258"/>
      <c r="G230" s="25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43" t="s">
        <v>22</v>
      </c>
      <c r="B232" s="243"/>
      <c r="C232" s="24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45" t="s">
        <v>1</v>
      </c>
      <c r="B233" s="245"/>
      <c r="C233" s="245"/>
      <c r="D233" s="24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56" t="s">
        <v>33</v>
      </c>
      <c r="B234" s="256"/>
      <c r="C234" s="256"/>
      <c r="D234" s="256"/>
      <c r="E234" s="256"/>
      <c r="F234" s="256"/>
      <c r="G234" s="25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55" t="s">
        <v>35</v>
      </c>
      <c r="B1" s="255"/>
      <c r="C1" s="255"/>
      <c r="D1" s="255"/>
      <c r="E1" s="255"/>
      <c r="F1" s="255"/>
      <c r="G1" s="255"/>
    </row>
    <row r="2" spans="1:7" ht="15.75" x14ac:dyDescent="0.25">
      <c r="A2" s="255" t="s">
        <v>34</v>
      </c>
      <c r="B2" s="255"/>
      <c r="C2" s="255"/>
      <c r="D2" s="255"/>
      <c r="E2" s="255"/>
      <c r="F2" s="255"/>
      <c r="G2" s="255"/>
    </row>
    <row r="3" spans="1:7" ht="15.75" x14ac:dyDescent="0.25">
      <c r="A3" s="3"/>
      <c r="B3" s="255" t="s">
        <v>30</v>
      </c>
      <c r="C3" s="255"/>
      <c r="D3" s="255"/>
      <c r="E3" s="255"/>
      <c r="F3" s="255"/>
      <c r="G3" s="255"/>
    </row>
    <row r="4" spans="1:7" ht="15.75" x14ac:dyDescent="0.25">
      <c r="A4" s="255" t="s">
        <v>227</v>
      </c>
      <c r="B4" s="255"/>
      <c r="C4" s="255"/>
      <c r="D4" s="255"/>
      <c r="E4" s="255"/>
      <c r="F4" s="255"/>
      <c r="G4" s="25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48" t="s">
        <v>226</v>
      </c>
      <c r="B6" s="248"/>
      <c r="C6" s="248"/>
      <c r="D6" s="248"/>
      <c r="E6" s="248"/>
      <c r="F6" s="248"/>
      <c r="G6" s="24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44" t="s">
        <v>190</v>
      </c>
      <c r="C8" s="244"/>
      <c r="D8" s="244"/>
      <c r="E8" s="244"/>
      <c r="F8" s="244"/>
      <c r="G8" s="24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43" t="s">
        <v>22</v>
      </c>
      <c r="B12" s="243"/>
      <c r="C12" s="24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44" t="s">
        <v>191</v>
      </c>
      <c r="C13" s="244"/>
      <c r="D13" s="244"/>
      <c r="E13" s="244"/>
      <c r="F13" s="244"/>
      <c r="G13" s="24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44" t="s">
        <v>187</v>
      </c>
      <c r="C15" s="244"/>
      <c r="D15" s="244"/>
      <c r="E15" s="244"/>
      <c r="F15" s="244"/>
      <c r="G15" s="24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43" t="s">
        <v>22</v>
      </c>
      <c r="B21" s="243"/>
      <c r="C21" s="24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44" t="s">
        <v>192</v>
      </c>
      <c r="C22" s="244"/>
      <c r="D22" s="244"/>
      <c r="E22" s="244"/>
      <c r="F22" s="244"/>
      <c r="G22" s="244"/>
    </row>
    <row r="23" spans="1:7" x14ac:dyDescent="0.25">
      <c r="A23" s="243" t="s">
        <v>22</v>
      </c>
      <c r="B23" s="243"/>
      <c r="C23" s="24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57" t="s">
        <v>193</v>
      </c>
      <c r="C24" s="258"/>
      <c r="D24" s="258"/>
      <c r="E24" s="258"/>
      <c r="F24" s="258"/>
      <c r="G24" s="25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43" t="s">
        <v>22</v>
      </c>
      <c r="B26" s="243"/>
      <c r="C26" s="24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45" t="s">
        <v>1</v>
      </c>
      <c r="B27" s="245"/>
      <c r="C27" s="245"/>
      <c r="D27" s="24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48" t="s">
        <v>237</v>
      </c>
      <c r="B30" s="248"/>
      <c r="C30" s="248"/>
      <c r="D30" s="248"/>
      <c r="E30" s="248"/>
      <c r="F30" s="248"/>
      <c r="G30" s="24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44" t="s">
        <v>190</v>
      </c>
      <c r="C32" s="244"/>
      <c r="D32" s="244"/>
      <c r="E32" s="244"/>
      <c r="F32" s="244"/>
      <c r="G32" s="24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43" t="s">
        <v>22</v>
      </c>
      <c r="B34" s="243"/>
      <c r="C34" s="24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44" t="s">
        <v>191</v>
      </c>
      <c r="C35" s="244"/>
      <c r="D35" s="244"/>
      <c r="E35" s="244"/>
      <c r="F35" s="244"/>
      <c r="G35" s="24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44" t="s">
        <v>187</v>
      </c>
      <c r="C37" s="244"/>
      <c r="D37" s="244"/>
      <c r="E37" s="244"/>
      <c r="F37" s="244"/>
      <c r="G37" s="24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43" t="s">
        <v>22</v>
      </c>
      <c r="B41" s="243"/>
      <c r="C41" s="24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44" t="s">
        <v>192</v>
      </c>
      <c r="C42" s="244"/>
      <c r="D42" s="244"/>
      <c r="E42" s="244"/>
      <c r="F42" s="244"/>
      <c r="G42" s="244"/>
    </row>
    <row r="43" spans="1:7" x14ac:dyDescent="0.25">
      <c r="A43" s="243" t="s">
        <v>22</v>
      </c>
      <c r="B43" s="243"/>
      <c r="C43" s="24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57" t="s">
        <v>193</v>
      </c>
      <c r="C44" s="258"/>
      <c r="D44" s="258"/>
      <c r="E44" s="258"/>
      <c r="F44" s="258"/>
      <c r="G44" s="25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43" t="s">
        <v>22</v>
      </c>
      <c r="B46" s="243"/>
      <c r="C46" s="24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45" t="s">
        <v>1</v>
      </c>
      <c r="B47" s="245"/>
      <c r="C47" s="245"/>
      <c r="D47" s="24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48" t="s">
        <v>239</v>
      </c>
      <c r="B50" s="248"/>
      <c r="C50" s="248"/>
      <c r="D50" s="248"/>
      <c r="E50" s="248"/>
      <c r="F50" s="248"/>
      <c r="G50" s="24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44" t="s">
        <v>190</v>
      </c>
      <c r="C52" s="244"/>
      <c r="D52" s="244"/>
      <c r="E52" s="244"/>
      <c r="F52" s="244"/>
      <c r="G52" s="24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43" t="s">
        <v>22</v>
      </c>
      <c r="B56" s="243"/>
      <c r="C56" s="24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44" t="s">
        <v>191</v>
      </c>
      <c r="C57" s="244"/>
      <c r="D57" s="244"/>
      <c r="E57" s="244"/>
      <c r="F57" s="244"/>
      <c r="G57" s="24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44" t="s">
        <v>187</v>
      </c>
      <c r="C59" s="244"/>
      <c r="D59" s="244"/>
      <c r="E59" s="244"/>
      <c r="F59" s="244"/>
      <c r="G59" s="24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43" t="s">
        <v>22</v>
      </c>
      <c r="B63" s="243"/>
      <c r="C63" s="24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44" t="s">
        <v>192</v>
      </c>
      <c r="C64" s="244"/>
      <c r="D64" s="244"/>
      <c r="E64" s="244"/>
      <c r="F64" s="244"/>
      <c r="G64" s="244"/>
    </row>
    <row r="65" spans="1:7" x14ac:dyDescent="0.25">
      <c r="A65" s="243" t="s">
        <v>22</v>
      </c>
      <c r="B65" s="243"/>
      <c r="C65" s="24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57" t="s">
        <v>193</v>
      </c>
      <c r="C66" s="258"/>
      <c r="D66" s="258"/>
      <c r="E66" s="258"/>
      <c r="F66" s="258"/>
      <c r="G66" s="25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43" t="s">
        <v>22</v>
      </c>
      <c r="B68" s="243"/>
      <c r="C68" s="24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45" t="s">
        <v>1</v>
      </c>
      <c r="B69" s="245"/>
      <c r="C69" s="245"/>
      <c r="D69" s="24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48" t="s">
        <v>245</v>
      </c>
      <c r="B72" s="248"/>
      <c r="C72" s="248"/>
      <c r="D72" s="248"/>
      <c r="E72" s="248"/>
      <c r="F72" s="248"/>
      <c r="G72" s="24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44" t="s">
        <v>190</v>
      </c>
      <c r="C74" s="244"/>
      <c r="D74" s="244"/>
      <c r="E74" s="244"/>
      <c r="F74" s="244"/>
      <c r="G74" s="24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43" t="s">
        <v>22</v>
      </c>
      <c r="B77" s="243"/>
      <c r="C77" s="24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44" t="s">
        <v>191</v>
      </c>
      <c r="C78" s="244"/>
      <c r="D78" s="244"/>
      <c r="E78" s="244"/>
      <c r="F78" s="244"/>
      <c r="G78" s="24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44" t="s">
        <v>187</v>
      </c>
      <c r="C80" s="244"/>
      <c r="D80" s="244"/>
      <c r="E80" s="244"/>
      <c r="F80" s="244"/>
      <c r="G80" s="24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43" t="s">
        <v>22</v>
      </c>
      <c r="B83" s="243"/>
      <c r="C83" s="24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44" t="s">
        <v>192</v>
      </c>
      <c r="C84" s="244"/>
      <c r="D84" s="244"/>
      <c r="E84" s="244"/>
      <c r="F84" s="244"/>
      <c r="G84" s="244"/>
    </row>
    <row r="85" spans="1:7" x14ac:dyDescent="0.25">
      <c r="A85" s="243" t="s">
        <v>22</v>
      </c>
      <c r="B85" s="243"/>
      <c r="C85" s="24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57" t="s">
        <v>193</v>
      </c>
      <c r="C86" s="258"/>
      <c r="D86" s="258"/>
      <c r="E86" s="258"/>
      <c r="F86" s="258"/>
      <c r="G86" s="25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43" t="s">
        <v>22</v>
      </c>
      <c r="B88" s="243"/>
      <c r="C88" s="24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45" t="s">
        <v>1</v>
      </c>
      <c r="B89" s="245"/>
      <c r="C89" s="245"/>
      <c r="D89" s="24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48" t="s">
        <v>249</v>
      </c>
      <c r="B92" s="248"/>
      <c r="C92" s="248"/>
      <c r="D92" s="248"/>
      <c r="E92" s="248"/>
      <c r="F92" s="248"/>
      <c r="G92" s="24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44" t="s">
        <v>190</v>
      </c>
      <c r="C94" s="244"/>
      <c r="D94" s="244"/>
      <c r="E94" s="244"/>
      <c r="F94" s="244"/>
      <c r="G94" s="24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43" t="s">
        <v>22</v>
      </c>
      <c r="B96" s="243"/>
      <c r="C96" s="24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44" t="s">
        <v>191</v>
      </c>
      <c r="C97" s="244"/>
      <c r="D97" s="244"/>
      <c r="E97" s="244"/>
      <c r="F97" s="244"/>
      <c r="G97" s="24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44" t="s">
        <v>187</v>
      </c>
      <c r="C99" s="244"/>
      <c r="D99" s="244"/>
      <c r="E99" s="244"/>
      <c r="F99" s="244"/>
      <c r="G99" s="24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43" t="s">
        <v>22</v>
      </c>
      <c r="B102" s="243"/>
      <c r="C102" s="24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44" t="s">
        <v>192</v>
      </c>
      <c r="C103" s="244"/>
      <c r="D103" s="244"/>
      <c r="E103" s="244"/>
      <c r="F103" s="244"/>
      <c r="G103" s="244"/>
    </row>
    <row r="104" spans="1:7" x14ac:dyDescent="0.25">
      <c r="A104" s="243" t="s">
        <v>22</v>
      </c>
      <c r="B104" s="243"/>
      <c r="C104" s="24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57" t="s">
        <v>193</v>
      </c>
      <c r="C105" s="258"/>
      <c r="D105" s="258"/>
      <c r="E105" s="258"/>
      <c r="F105" s="258"/>
      <c r="G105" s="25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43" t="s">
        <v>22</v>
      </c>
      <c r="B107" s="243"/>
      <c r="C107" s="24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45" t="s">
        <v>1</v>
      </c>
      <c r="B108" s="245"/>
      <c r="C108" s="245"/>
      <c r="D108" s="24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48" t="s">
        <v>250</v>
      </c>
      <c r="B111" s="248"/>
      <c r="C111" s="248"/>
      <c r="D111" s="248"/>
      <c r="E111" s="248"/>
      <c r="F111" s="248"/>
      <c r="G111" s="24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44" t="s">
        <v>190</v>
      </c>
      <c r="C113" s="244"/>
      <c r="D113" s="244"/>
      <c r="E113" s="244"/>
      <c r="F113" s="244"/>
      <c r="G113" s="24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43" t="s">
        <v>22</v>
      </c>
      <c r="B115" s="243"/>
      <c r="C115" s="24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44" t="s">
        <v>191</v>
      </c>
      <c r="C116" s="244"/>
      <c r="D116" s="244"/>
      <c r="E116" s="244"/>
      <c r="F116" s="244"/>
      <c r="G116" s="24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44" t="s">
        <v>187</v>
      </c>
      <c r="C118" s="244"/>
      <c r="D118" s="244"/>
      <c r="E118" s="244"/>
      <c r="F118" s="244"/>
      <c r="G118" s="24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43" t="s">
        <v>22</v>
      </c>
      <c r="B120" s="243"/>
      <c r="C120" s="24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44" t="s">
        <v>192</v>
      </c>
      <c r="C121" s="244"/>
      <c r="D121" s="244"/>
      <c r="E121" s="244"/>
      <c r="F121" s="244"/>
      <c r="G121" s="244"/>
    </row>
    <row r="122" spans="1:7" x14ac:dyDescent="0.25">
      <c r="A122" s="243" t="s">
        <v>22</v>
      </c>
      <c r="B122" s="243"/>
      <c r="C122" s="24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57" t="s">
        <v>193</v>
      </c>
      <c r="C123" s="258"/>
      <c r="D123" s="258"/>
      <c r="E123" s="258"/>
      <c r="F123" s="258"/>
      <c r="G123" s="25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43" t="s">
        <v>22</v>
      </c>
      <c r="B125" s="243"/>
      <c r="C125" s="24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45" t="s">
        <v>1</v>
      </c>
      <c r="B126" s="245"/>
      <c r="C126" s="245"/>
      <c r="D126" s="24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48" t="s">
        <v>253</v>
      </c>
      <c r="B129" s="248"/>
      <c r="C129" s="248"/>
      <c r="D129" s="248"/>
      <c r="E129" s="248"/>
      <c r="F129" s="248"/>
      <c r="G129" s="24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44" t="s">
        <v>190</v>
      </c>
      <c r="C131" s="244"/>
      <c r="D131" s="244"/>
      <c r="E131" s="244"/>
      <c r="F131" s="244"/>
      <c r="G131" s="24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43" t="s">
        <v>22</v>
      </c>
      <c r="B134" s="243"/>
      <c r="C134" s="24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44" t="s">
        <v>191</v>
      </c>
      <c r="C135" s="244"/>
      <c r="D135" s="244"/>
      <c r="E135" s="244"/>
      <c r="F135" s="244"/>
      <c r="G135" s="24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44" t="s">
        <v>187</v>
      </c>
      <c r="C137" s="244"/>
      <c r="D137" s="244"/>
      <c r="E137" s="244"/>
      <c r="F137" s="244"/>
      <c r="G137" s="24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43" t="s">
        <v>22</v>
      </c>
      <c r="B141" s="243"/>
      <c r="C141" s="24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44" t="s">
        <v>192</v>
      </c>
      <c r="C142" s="244"/>
      <c r="D142" s="244"/>
      <c r="E142" s="244"/>
      <c r="F142" s="244"/>
      <c r="G142" s="244"/>
    </row>
    <row r="143" spans="1:7" x14ac:dyDescent="0.25">
      <c r="A143" s="243" t="s">
        <v>22</v>
      </c>
      <c r="B143" s="243"/>
      <c r="C143" s="24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57" t="s">
        <v>193</v>
      </c>
      <c r="C144" s="258"/>
      <c r="D144" s="258"/>
      <c r="E144" s="258"/>
      <c r="F144" s="258"/>
      <c r="G144" s="25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43" t="s">
        <v>22</v>
      </c>
      <c r="B146" s="243"/>
      <c r="C146" s="24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45" t="s">
        <v>1</v>
      </c>
      <c r="B147" s="245"/>
      <c r="C147" s="245"/>
      <c r="D147" s="24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48" t="s">
        <v>257</v>
      </c>
      <c r="B150" s="248"/>
      <c r="C150" s="248"/>
      <c r="D150" s="248"/>
      <c r="E150" s="248"/>
      <c r="F150" s="248"/>
      <c r="G150" s="24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44" t="s">
        <v>190</v>
      </c>
      <c r="C152" s="244"/>
      <c r="D152" s="244"/>
      <c r="E152" s="244"/>
      <c r="F152" s="244"/>
      <c r="G152" s="24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43" t="s">
        <v>22</v>
      </c>
      <c r="B154" s="243"/>
      <c r="C154" s="24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44" t="s">
        <v>191</v>
      </c>
      <c r="C155" s="244"/>
      <c r="D155" s="244"/>
      <c r="E155" s="244"/>
      <c r="F155" s="244"/>
      <c r="G155" s="24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44" t="s">
        <v>187</v>
      </c>
      <c r="C157" s="244"/>
      <c r="D157" s="244"/>
      <c r="E157" s="244"/>
      <c r="F157" s="244"/>
      <c r="G157" s="24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64" t="s">
        <v>18</v>
      </c>
      <c r="B161" s="26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65"/>
      <c r="B162" s="26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43" t="s">
        <v>22</v>
      </c>
      <c r="B163" s="243"/>
      <c r="C163" s="24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44" t="s">
        <v>192</v>
      </c>
      <c r="C164" s="244"/>
      <c r="D164" s="244"/>
      <c r="E164" s="244"/>
      <c r="F164" s="244"/>
      <c r="G164" s="244"/>
    </row>
    <row r="165" spans="1:7" x14ac:dyDescent="0.25">
      <c r="A165" s="243" t="s">
        <v>22</v>
      </c>
      <c r="B165" s="243"/>
      <c r="C165" s="24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57" t="s">
        <v>193</v>
      </c>
      <c r="C166" s="258"/>
      <c r="D166" s="258"/>
      <c r="E166" s="258"/>
      <c r="F166" s="258"/>
      <c r="G166" s="25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43" t="s">
        <v>22</v>
      </c>
      <c r="B168" s="243"/>
      <c r="C168" s="24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45" t="s">
        <v>1</v>
      </c>
      <c r="B169" s="245"/>
      <c r="C169" s="245"/>
      <c r="D169" s="24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48" t="s">
        <v>261</v>
      </c>
      <c r="B172" s="248"/>
      <c r="C172" s="248"/>
      <c r="D172" s="248"/>
      <c r="E172" s="248"/>
      <c r="F172" s="248"/>
      <c r="G172" s="24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44" t="s">
        <v>190</v>
      </c>
      <c r="C174" s="244"/>
      <c r="D174" s="244"/>
      <c r="E174" s="244"/>
      <c r="F174" s="244"/>
      <c r="G174" s="244"/>
    </row>
    <row r="175" spans="1:7" x14ac:dyDescent="0.25">
      <c r="A175" s="243" t="s">
        <v>22</v>
      </c>
      <c r="B175" s="243"/>
      <c r="C175" s="24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44" t="s">
        <v>191</v>
      </c>
      <c r="C176" s="244"/>
      <c r="D176" s="244"/>
      <c r="E176" s="244"/>
      <c r="F176" s="244"/>
      <c r="G176" s="24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43" t="s">
        <v>22</v>
      </c>
      <c r="B178" s="243"/>
      <c r="C178" s="24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44" t="s">
        <v>187</v>
      </c>
      <c r="C179" s="244"/>
      <c r="D179" s="244"/>
      <c r="E179" s="244"/>
      <c r="F179" s="244"/>
      <c r="G179" s="24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43" t="s">
        <v>22</v>
      </c>
      <c r="B182" s="243"/>
      <c r="C182" s="24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44" t="s">
        <v>192</v>
      </c>
      <c r="C183" s="244"/>
      <c r="D183" s="244"/>
      <c r="E183" s="244"/>
      <c r="F183" s="244"/>
      <c r="G183" s="244"/>
    </row>
    <row r="184" spans="1:7" x14ac:dyDescent="0.25">
      <c r="A184" s="243" t="s">
        <v>22</v>
      </c>
      <c r="B184" s="243"/>
      <c r="C184" s="24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57" t="s">
        <v>193</v>
      </c>
      <c r="C185" s="258"/>
      <c r="D185" s="258"/>
      <c r="E185" s="258"/>
      <c r="F185" s="258"/>
      <c r="G185" s="25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43" t="s">
        <v>22</v>
      </c>
      <c r="B187" s="243"/>
      <c r="C187" s="24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45" t="s">
        <v>1</v>
      </c>
      <c r="B188" s="245"/>
      <c r="C188" s="245"/>
      <c r="D188" s="24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48" t="s">
        <v>265</v>
      </c>
      <c r="B191" s="248"/>
      <c r="C191" s="248"/>
      <c r="D191" s="248"/>
      <c r="E191" s="248"/>
      <c r="F191" s="248"/>
      <c r="G191" s="24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44" t="s">
        <v>190</v>
      </c>
      <c r="C193" s="244"/>
      <c r="D193" s="244"/>
      <c r="E193" s="244"/>
      <c r="F193" s="244"/>
      <c r="G193" s="244"/>
    </row>
    <row r="194" spans="1:7" x14ac:dyDescent="0.25">
      <c r="A194" s="243" t="s">
        <v>22</v>
      </c>
      <c r="B194" s="243"/>
      <c r="C194" s="24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44" t="s">
        <v>191</v>
      </c>
      <c r="C195" s="244"/>
      <c r="D195" s="244"/>
      <c r="E195" s="244"/>
      <c r="F195" s="244"/>
      <c r="G195" s="24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43" t="s">
        <v>22</v>
      </c>
      <c r="B197" s="243"/>
      <c r="C197" s="24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44" t="s">
        <v>187</v>
      </c>
      <c r="C198" s="244"/>
      <c r="D198" s="244"/>
      <c r="E198" s="244"/>
      <c r="F198" s="244"/>
      <c r="G198" s="24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43" t="s">
        <v>22</v>
      </c>
      <c r="B203" s="243"/>
      <c r="C203" s="24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44" t="s">
        <v>192</v>
      </c>
      <c r="C204" s="244"/>
      <c r="D204" s="244"/>
      <c r="E204" s="244"/>
      <c r="F204" s="244"/>
      <c r="G204" s="24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43" t="s">
        <v>22</v>
      </c>
      <c r="B206" s="243"/>
      <c r="C206" s="24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57" t="s">
        <v>193</v>
      </c>
      <c r="C207" s="258"/>
      <c r="D207" s="258"/>
      <c r="E207" s="258"/>
      <c r="F207" s="258"/>
      <c r="G207" s="25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43" t="s">
        <v>22</v>
      </c>
      <c r="B209" s="243"/>
      <c r="C209" s="24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45" t="s">
        <v>1</v>
      </c>
      <c r="B210" s="245"/>
      <c r="C210" s="245"/>
      <c r="D210" s="24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48" t="s">
        <v>269</v>
      </c>
      <c r="B213" s="248"/>
      <c r="C213" s="248"/>
      <c r="D213" s="248"/>
      <c r="E213" s="248"/>
      <c r="F213" s="248"/>
      <c r="G213" s="24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44" t="s">
        <v>190</v>
      </c>
      <c r="C215" s="244"/>
      <c r="D215" s="244"/>
      <c r="E215" s="244"/>
      <c r="F215" s="244"/>
      <c r="G215" s="244"/>
    </row>
    <row r="216" spans="1:7" x14ac:dyDescent="0.25">
      <c r="A216" s="243" t="s">
        <v>22</v>
      </c>
      <c r="B216" s="243"/>
      <c r="C216" s="24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44" t="s">
        <v>191</v>
      </c>
      <c r="C217" s="244"/>
      <c r="D217" s="244"/>
      <c r="E217" s="244"/>
      <c r="F217" s="244"/>
      <c r="G217" s="244"/>
    </row>
    <row r="218" spans="1:7" x14ac:dyDescent="0.25">
      <c r="A218" s="243" t="s">
        <v>22</v>
      </c>
      <c r="B218" s="243"/>
      <c r="C218" s="24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44" t="s">
        <v>187</v>
      </c>
      <c r="C219" s="244"/>
      <c r="D219" s="244"/>
      <c r="E219" s="244"/>
      <c r="F219" s="244"/>
      <c r="G219" s="24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43" t="s">
        <v>22</v>
      </c>
      <c r="B223" s="243"/>
      <c r="C223" s="24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44" t="s">
        <v>192</v>
      </c>
      <c r="C224" s="244"/>
      <c r="D224" s="244"/>
      <c r="E224" s="244"/>
      <c r="F224" s="244"/>
      <c r="G224" s="244"/>
    </row>
    <row r="225" spans="1:7" x14ac:dyDescent="0.25">
      <c r="A225" s="243" t="s">
        <v>22</v>
      </c>
      <c r="B225" s="243"/>
      <c r="C225" s="24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57" t="s">
        <v>193</v>
      </c>
      <c r="C226" s="258"/>
      <c r="D226" s="258"/>
      <c r="E226" s="258"/>
      <c r="F226" s="258"/>
      <c r="G226" s="25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43" t="s">
        <v>22</v>
      </c>
      <c r="B228" s="243"/>
      <c r="C228" s="24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45" t="s">
        <v>1</v>
      </c>
      <c r="B229" s="245"/>
      <c r="C229" s="245"/>
      <c r="D229" s="24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48" t="s">
        <v>270</v>
      </c>
      <c r="B232" s="248"/>
      <c r="C232" s="248"/>
      <c r="D232" s="248"/>
      <c r="E232" s="248"/>
      <c r="F232" s="248"/>
      <c r="G232" s="24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44" t="s">
        <v>190</v>
      </c>
      <c r="C234" s="244"/>
      <c r="D234" s="244"/>
      <c r="E234" s="244"/>
      <c r="F234" s="244"/>
      <c r="G234" s="244"/>
    </row>
    <row r="235" spans="1:7" x14ac:dyDescent="0.25">
      <c r="A235" s="243" t="s">
        <v>22</v>
      </c>
      <c r="B235" s="243"/>
      <c r="C235" s="24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44" t="s">
        <v>191</v>
      </c>
      <c r="C236" s="244"/>
      <c r="D236" s="244"/>
      <c r="E236" s="244"/>
      <c r="F236" s="244"/>
      <c r="G236" s="24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43" t="s">
        <v>22</v>
      </c>
      <c r="B238" s="243"/>
      <c r="C238" s="24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44" t="s">
        <v>187</v>
      </c>
      <c r="C239" s="244"/>
      <c r="D239" s="244"/>
      <c r="E239" s="244"/>
      <c r="F239" s="244"/>
      <c r="G239" s="24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43" t="s">
        <v>22</v>
      </c>
      <c r="B244" s="243"/>
      <c r="C244" s="24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44" t="s">
        <v>192</v>
      </c>
      <c r="C245" s="244"/>
      <c r="D245" s="244"/>
      <c r="E245" s="244"/>
      <c r="F245" s="244"/>
      <c r="G245" s="244"/>
    </row>
    <row r="246" spans="1:7" x14ac:dyDescent="0.25">
      <c r="A246" s="243" t="s">
        <v>22</v>
      </c>
      <c r="B246" s="243"/>
      <c r="C246" s="24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57" t="s">
        <v>193</v>
      </c>
      <c r="C247" s="258"/>
      <c r="D247" s="258"/>
      <c r="E247" s="258"/>
      <c r="F247" s="258"/>
      <c r="G247" s="25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43" t="s">
        <v>22</v>
      </c>
      <c r="B249" s="243"/>
      <c r="C249" s="24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45" t="s">
        <v>1</v>
      </c>
      <c r="B250" s="245"/>
      <c r="C250" s="245"/>
      <c r="D250" s="24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55" t="s">
        <v>35</v>
      </c>
      <c r="B1" s="255"/>
      <c r="C1" s="255"/>
      <c r="D1" s="255"/>
      <c r="E1" s="255"/>
      <c r="F1" s="255"/>
      <c r="G1" s="255"/>
    </row>
    <row r="2" spans="1:7" ht="15.75" x14ac:dyDescent="0.25">
      <c r="A2" s="255" t="s">
        <v>34</v>
      </c>
      <c r="B2" s="255"/>
      <c r="C2" s="255"/>
      <c r="D2" s="255"/>
      <c r="E2" s="255"/>
      <c r="F2" s="255"/>
      <c r="G2" s="255"/>
    </row>
    <row r="3" spans="1:7" ht="15.75" x14ac:dyDescent="0.25">
      <c r="A3" s="3"/>
      <c r="B3" s="255" t="s">
        <v>30</v>
      </c>
      <c r="C3" s="255"/>
      <c r="D3" s="255"/>
      <c r="E3" s="255"/>
      <c r="F3" s="255"/>
      <c r="G3" s="255"/>
    </row>
    <row r="4" spans="1:7" ht="15.75" x14ac:dyDescent="0.25">
      <c r="A4" s="255" t="s">
        <v>272</v>
      </c>
      <c r="B4" s="255"/>
      <c r="C4" s="255"/>
      <c r="D4" s="255"/>
      <c r="E4" s="255"/>
      <c r="F4" s="255"/>
      <c r="G4" s="255"/>
    </row>
    <row r="8" spans="1:7" x14ac:dyDescent="0.25">
      <c r="A8" s="248" t="s">
        <v>271</v>
      </c>
      <c r="B8" s="248"/>
      <c r="C8" s="248"/>
      <c r="D8" s="248"/>
      <c r="E8" s="248"/>
      <c r="F8" s="248"/>
      <c r="G8" s="24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44" t="s">
        <v>190</v>
      </c>
      <c r="C10" s="244"/>
      <c r="D10" s="244"/>
      <c r="E10" s="244"/>
      <c r="F10" s="244"/>
      <c r="G10" s="24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43" t="s">
        <v>22</v>
      </c>
      <c r="B13" s="243"/>
      <c r="C13" s="24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44" t="s">
        <v>191</v>
      </c>
      <c r="C14" s="244"/>
      <c r="D14" s="244"/>
      <c r="E14" s="244"/>
      <c r="F14" s="244"/>
      <c r="G14" s="24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43" t="s">
        <v>22</v>
      </c>
      <c r="B16" s="243"/>
      <c r="C16" s="24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44" t="s">
        <v>187</v>
      </c>
      <c r="C17" s="244"/>
      <c r="D17" s="244"/>
      <c r="E17" s="244"/>
      <c r="F17" s="244"/>
      <c r="G17" s="24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43" t="s">
        <v>22</v>
      </c>
      <c r="B21" s="243"/>
      <c r="C21" s="24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44" t="s">
        <v>192</v>
      </c>
      <c r="C22" s="244"/>
      <c r="D22" s="244"/>
      <c r="E22" s="244"/>
      <c r="F22" s="244"/>
      <c r="G22" s="244"/>
    </row>
    <row r="23" spans="1:7" x14ac:dyDescent="0.25">
      <c r="A23" s="243" t="s">
        <v>22</v>
      </c>
      <c r="B23" s="243"/>
      <c r="C23" s="24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57" t="s">
        <v>193</v>
      </c>
      <c r="C24" s="258"/>
      <c r="D24" s="258"/>
      <c r="E24" s="258"/>
      <c r="F24" s="258"/>
      <c r="G24" s="25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43" t="s">
        <v>22</v>
      </c>
      <c r="B26" s="243"/>
      <c r="C26" s="24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45" t="s">
        <v>1</v>
      </c>
      <c r="B27" s="245"/>
      <c r="C27" s="245"/>
      <c r="D27" s="24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48" t="s">
        <v>279</v>
      </c>
      <c r="B30" s="248"/>
      <c r="C30" s="248"/>
      <c r="D30" s="248"/>
      <c r="E30" s="248"/>
      <c r="F30" s="248"/>
      <c r="G30" s="24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44" t="s">
        <v>190</v>
      </c>
      <c r="C32" s="244"/>
      <c r="D32" s="244"/>
      <c r="E32" s="244"/>
      <c r="F32" s="244"/>
      <c r="G32" s="24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43" t="s">
        <v>22</v>
      </c>
      <c r="B34" s="243"/>
      <c r="C34" s="24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44" t="s">
        <v>191</v>
      </c>
      <c r="C35" s="244"/>
      <c r="D35" s="244"/>
      <c r="E35" s="244"/>
      <c r="F35" s="244"/>
      <c r="G35" s="24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43" t="s">
        <v>22</v>
      </c>
      <c r="B37" s="243"/>
      <c r="C37" s="24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44" t="s">
        <v>187</v>
      </c>
      <c r="C38" s="244"/>
      <c r="D38" s="244"/>
      <c r="E38" s="244"/>
      <c r="F38" s="244"/>
      <c r="G38" s="24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43" t="s">
        <v>22</v>
      </c>
      <c r="B43" s="243"/>
      <c r="C43" s="24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44" t="s">
        <v>192</v>
      </c>
      <c r="C44" s="244"/>
      <c r="D44" s="244"/>
      <c r="E44" s="244"/>
      <c r="F44" s="244"/>
      <c r="G44" s="244"/>
    </row>
    <row r="45" spans="1:7" x14ac:dyDescent="0.25">
      <c r="A45" s="243" t="s">
        <v>22</v>
      </c>
      <c r="B45" s="243"/>
      <c r="C45" s="24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57" t="s">
        <v>193</v>
      </c>
      <c r="C46" s="258"/>
      <c r="D46" s="258"/>
      <c r="E46" s="258"/>
      <c r="F46" s="258"/>
      <c r="G46" s="25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43" t="s">
        <v>22</v>
      </c>
      <c r="B48" s="243"/>
      <c r="C48" s="24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45" t="s">
        <v>1</v>
      </c>
      <c r="B49" s="245"/>
      <c r="C49" s="245"/>
      <c r="D49" s="24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48" t="s">
        <v>281</v>
      </c>
      <c r="B52" s="248"/>
      <c r="C52" s="248"/>
      <c r="D52" s="248"/>
      <c r="E52" s="248"/>
      <c r="F52" s="248"/>
      <c r="G52" s="24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44" t="s">
        <v>190</v>
      </c>
      <c r="C54" s="244"/>
      <c r="D54" s="244"/>
      <c r="E54" s="244"/>
      <c r="F54" s="244"/>
      <c r="G54" s="24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43" t="s">
        <v>22</v>
      </c>
      <c r="B56" s="243"/>
      <c r="C56" s="24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44" t="s">
        <v>191</v>
      </c>
      <c r="C57" s="244"/>
      <c r="D57" s="244"/>
      <c r="E57" s="244"/>
      <c r="F57" s="244"/>
      <c r="G57" s="244"/>
    </row>
    <row r="58" spans="1:7" x14ac:dyDescent="0.25">
      <c r="A58" s="243" t="s">
        <v>22</v>
      </c>
      <c r="B58" s="243"/>
      <c r="C58" s="24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44" t="s">
        <v>187</v>
      </c>
      <c r="C59" s="244"/>
      <c r="D59" s="244"/>
      <c r="E59" s="244"/>
      <c r="F59" s="244"/>
      <c r="G59" s="24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43" t="s">
        <v>22</v>
      </c>
      <c r="B65" s="243"/>
      <c r="C65" s="24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44" t="s">
        <v>192</v>
      </c>
      <c r="C66" s="244"/>
      <c r="D66" s="244"/>
      <c r="E66" s="244"/>
      <c r="F66" s="244"/>
      <c r="G66" s="244"/>
    </row>
    <row r="67" spans="1:7" x14ac:dyDescent="0.25">
      <c r="A67" s="243" t="s">
        <v>22</v>
      </c>
      <c r="B67" s="243"/>
      <c r="C67" s="24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57" t="s">
        <v>193</v>
      </c>
      <c r="C68" s="258"/>
      <c r="D68" s="258"/>
      <c r="E68" s="258"/>
      <c r="F68" s="258"/>
      <c r="G68" s="25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43" t="s">
        <v>22</v>
      </c>
      <c r="B70" s="243"/>
      <c r="C70" s="24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45" t="s">
        <v>1</v>
      </c>
      <c r="B71" s="245"/>
      <c r="C71" s="245"/>
      <c r="D71" s="24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48" t="s">
        <v>283</v>
      </c>
      <c r="B74" s="248"/>
      <c r="C74" s="248"/>
      <c r="D74" s="248"/>
      <c r="E74" s="248"/>
      <c r="F74" s="248"/>
      <c r="G74" s="24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44" t="s">
        <v>190</v>
      </c>
      <c r="C76" s="244"/>
      <c r="D76" s="244"/>
      <c r="E76" s="244"/>
      <c r="F76" s="244"/>
      <c r="G76" s="244"/>
    </row>
    <row r="77" spans="1:7" x14ac:dyDescent="0.25">
      <c r="A77" s="152" t="s">
        <v>48</v>
      </c>
      <c r="B77" s="26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6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43" t="s">
        <v>22</v>
      </c>
      <c r="B79" s="243"/>
      <c r="C79" s="24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44" t="s">
        <v>191</v>
      </c>
      <c r="C80" s="244"/>
      <c r="D80" s="244"/>
      <c r="E80" s="244"/>
      <c r="F80" s="244"/>
      <c r="G80" s="244"/>
    </row>
    <row r="81" spans="1:7" x14ac:dyDescent="0.25">
      <c r="A81" s="243" t="s">
        <v>22</v>
      </c>
      <c r="B81" s="243"/>
      <c r="C81" s="24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44" t="s">
        <v>187</v>
      </c>
      <c r="C82" s="244"/>
      <c r="D82" s="244"/>
      <c r="E82" s="244"/>
      <c r="F82" s="244"/>
      <c r="G82" s="24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43" t="s">
        <v>22</v>
      </c>
      <c r="B88" s="243"/>
      <c r="C88" s="24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44" t="s">
        <v>192</v>
      </c>
      <c r="C89" s="244"/>
      <c r="D89" s="244"/>
      <c r="E89" s="244"/>
      <c r="F89" s="244"/>
      <c r="G89" s="244"/>
    </row>
    <row r="90" spans="1:7" x14ac:dyDescent="0.25">
      <c r="A90" s="243" t="s">
        <v>22</v>
      </c>
      <c r="B90" s="243"/>
      <c r="C90" s="24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57" t="s">
        <v>193</v>
      </c>
      <c r="C91" s="258"/>
      <c r="D91" s="258"/>
      <c r="E91" s="258"/>
      <c r="F91" s="258"/>
      <c r="G91" s="25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43" t="s">
        <v>22</v>
      </c>
      <c r="B93" s="243"/>
      <c r="C93" s="24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45" t="s">
        <v>1</v>
      </c>
      <c r="B94" s="245"/>
      <c r="C94" s="245"/>
      <c r="D94" s="24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48" t="s">
        <v>285</v>
      </c>
      <c r="B97" s="248"/>
      <c r="C97" s="248"/>
      <c r="D97" s="248"/>
      <c r="E97" s="248"/>
      <c r="F97" s="248"/>
      <c r="G97" s="24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44" t="s">
        <v>190</v>
      </c>
      <c r="C99" s="244"/>
      <c r="D99" s="244"/>
      <c r="E99" s="244"/>
      <c r="F99" s="244"/>
      <c r="G99" s="24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43" t="s">
        <v>22</v>
      </c>
      <c r="B102" s="243"/>
      <c r="C102" s="24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44" t="s">
        <v>191</v>
      </c>
      <c r="C103" s="244"/>
      <c r="D103" s="244"/>
      <c r="E103" s="244"/>
      <c r="F103" s="244"/>
      <c r="G103" s="24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43" t="s">
        <v>22</v>
      </c>
      <c r="B106" s="243"/>
      <c r="C106" s="24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44" t="s">
        <v>187</v>
      </c>
      <c r="C107" s="244"/>
      <c r="D107" s="244"/>
      <c r="E107" s="244"/>
      <c r="F107" s="244"/>
      <c r="G107" s="24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43" t="s">
        <v>22</v>
      </c>
      <c r="B113" s="243"/>
      <c r="C113" s="24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44" t="s">
        <v>192</v>
      </c>
      <c r="C114" s="244"/>
      <c r="D114" s="244"/>
      <c r="E114" s="244"/>
      <c r="F114" s="244"/>
      <c r="G114" s="244"/>
    </row>
    <row r="115" spans="1:7" x14ac:dyDescent="0.25">
      <c r="A115" s="243" t="s">
        <v>22</v>
      </c>
      <c r="B115" s="243"/>
      <c r="C115" s="24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57" t="s">
        <v>193</v>
      </c>
      <c r="C116" s="258"/>
      <c r="D116" s="258"/>
      <c r="E116" s="258"/>
      <c r="F116" s="258"/>
      <c r="G116" s="25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43" t="s">
        <v>22</v>
      </c>
      <c r="B118" s="243"/>
      <c r="C118" s="24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45" t="s">
        <v>1</v>
      </c>
      <c r="B119" s="245"/>
      <c r="C119" s="245"/>
      <c r="D119" s="24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48" t="s">
        <v>291</v>
      </c>
      <c r="B122" s="248"/>
      <c r="C122" s="248"/>
      <c r="D122" s="248"/>
      <c r="E122" s="248"/>
      <c r="F122" s="248"/>
      <c r="G122" s="24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44" t="s">
        <v>190</v>
      </c>
      <c r="C124" s="244"/>
      <c r="D124" s="244"/>
      <c r="E124" s="244"/>
      <c r="F124" s="244"/>
      <c r="G124" s="24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43" t="s">
        <v>22</v>
      </c>
      <c r="B126" s="243"/>
      <c r="C126" s="24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44" t="s">
        <v>191</v>
      </c>
      <c r="C127" s="244"/>
      <c r="D127" s="244"/>
      <c r="E127" s="244"/>
      <c r="F127" s="244"/>
      <c r="G127" s="24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43" t="s">
        <v>22</v>
      </c>
      <c r="B130" s="243"/>
      <c r="C130" s="24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44" t="s">
        <v>187</v>
      </c>
      <c r="C131" s="244"/>
      <c r="D131" s="244"/>
      <c r="E131" s="244"/>
      <c r="F131" s="244"/>
      <c r="G131" s="24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43" t="s">
        <v>22</v>
      </c>
      <c r="B137" s="243"/>
      <c r="C137" s="24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44" t="s">
        <v>192</v>
      </c>
      <c r="C138" s="244"/>
      <c r="D138" s="244"/>
      <c r="E138" s="244"/>
      <c r="F138" s="244"/>
      <c r="G138" s="244"/>
    </row>
    <row r="139" spans="1:7" x14ac:dyDescent="0.25">
      <c r="A139" s="243" t="s">
        <v>22</v>
      </c>
      <c r="B139" s="243"/>
      <c r="C139" s="24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57" t="s">
        <v>193</v>
      </c>
      <c r="C140" s="258"/>
      <c r="D140" s="258"/>
      <c r="E140" s="258"/>
      <c r="F140" s="258"/>
      <c r="G140" s="25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43" t="s">
        <v>22</v>
      </c>
      <c r="B142" s="243"/>
      <c r="C142" s="24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45" t="s">
        <v>1</v>
      </c>
      <c r="B143" s="245"/>
      <c r="C143" s="245"/>
      <c r="D143" s="24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48" t="s">
        <v>293</v>
      </c>
      <c r="B146" s="248"/>
      <c r="C146" s="248"/>
      <c r="D146" s="248"/>
      <c r="E146" s="248"/>
      <c r="F146" s="248"/>
      <c r="G146" s="24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44" t="s">
        <v>190</v>
      </c>
      <c r="C148" s="244"/>
      <c r="D148" s="244"/>
      <c r="E148" s="244"/>
      <c r="F148" s="244"/>
      <c r="G148" s="244"/>
    </row>
    <row r="149" spans="1:7" x14ac:dyDescent="0.25">
      <c r="A149" s="243" t="s">
        <v>22</v>
      </c>
      <c r="B149" s="243"/>
      <c r="C149" s="24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44" t="s">
        <v>191</v>
      </c>
      <c r="C150" s="244"/>
      <c r="D150" s="244"/>
      <c r="E150" s="244"/>
      <c r="F150" s="244"/>
      <c r="G150" s="24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43" t="s">
        <v>22</v>
      </c>
      <c r="B152" s="243"/>
      <c r="C152" s="24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44" t="s">
        <v>187</v>
      </c>
      <c r="C153" s="244"/>
      <c r="D153" s="244"/>
      <c r="E153" s="244"/>
      <c r="F153" s="244"/>
      <c r="G153" s="24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43" t="s">
        <v>22</v>
      </c>
      <c r="B159" s="243"/>
      <c r="C159" s="24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44" t="s">
        <v>192</v>
      </c>
      <c r="C160" s="244"/>
      <c r="D160" s="244"/>
      <c r="E160" s="244"/>
      <c r="F160" s="244"/>
      <c r="G160" s="244"/>
    </row>
    <row r="161" spans="1:7" x14ac:dyDescent="0.25">
      <c r="A161" s="243" t="s">
        <v>22</v>
      </c>
      <c r="B161" s="243"/>
      <c r="C161" s="24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57" t="s">
        <v>193</v>
      </c>
      <c r="C162" s="258"/>
      <c r="D162" s="258"/>
      <c r="E162" s="258"/>
      <c r="F162" s="258"/>
      <c r="G162" s="25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43" t="s">
        <v>22</v>
      </c>
      <c r="B164" s="243"/>
      <c r="C164" s="24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45" t="s">
        <v>1</v>
      </c>
      <c r="B165" s="245"/>
      <c r="C165" s="245"/>
      <c r="D165" s="24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48" t="s">
        <v>294</v>
      </c>
      <c r="B168" s="248"/>
      <c r="C168" s="248"/>
      <c r="D168" s="248"/>
      <c r="E168" s="248"/>
      <c r="F168" s="248"/>
      <c r="G168" s="24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44" t="s">
        <v>190</v>
      </c>
      <c r="C170" s="244"/>
      <c r="D170" s="244"/>
      <c r="E170" s="244"/>
      <c r="F170" s="244"/>
      <c r="G170" s="24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43" t="s">
        <v>22</v>
      </c>
      <c r="B173" s="243"/>
      <c r="C173" s="24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44" t="s">
        <v>191</v>
      </c>
      <c r="C174" s="244"/>
      <c r="D174" s="244"/>
      <c r="E174" s="244"/>
      <c r="F174" s="244"/>
      <c r="G174" s="24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43" t="s">
        <v>22</v>
      </c>
      <c r="B176" s="243"/>
      <c r="C176" s="24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44" t="s">
        <v>187</v>
      </c>
      <c r="C177" s="244"/>
      <c r="D177" s="244"/>
      <c r="E177" s="244"/>
      <c r="F177" s="244"/>
      <c r="G177" s="24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43" t="s">
        <v>22</v>
      </c>
      <c r="B183" s="243"/>
      <c r="C183" s="24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44" t="s">
        <v>192</v>
      </c>
      <c r="C184" s="244"/>
      <c r="D184" s="244"/>
      <c r="E184" s="244"/>
      <c r="F184" s="244"/>
      <c r="G184" s="244"/>
    </row>
    <row r="185" spans="1:7" x14ac:dyDescent="0.25">
      <c r="A185" s="243" t="s">
        <v>22</v>
      </c>
      <c r="B185" s="243"/>
      <c r="C185" s="24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57" t="s">
        <v>193</v>
      </c>
      <c r="C186" s="258"/>
      <c r="D186" s="258"/>
      <c r="E186" s="258"/>
      <c r="F186" s="258"/>
      <c r="G186" s="25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43" t="s">
        <v>22</v>
      </c>
      <c r="B188" s="243"/>
      <c r="C188" s="24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45" t="s">
        <v>1</v>
      </c>
      <c r="B189" s="245"/>
      <c r="C189" s="245"/>
      <c r="D189" s="24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48" t="s">
        <v>299</v>
      </c>
      <c r="B192" s="248"/>
      <c r="C192" s="248"/>
      <c r="D192" s="248"/>
      <c r="E192" s="248"/>
      <c r="F192" s="248"/>
      <c r="G192" s="24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44" t="s">
        <v>190</v>
      </c>
      <c r="C194" s="244"/>
      <c r="D194" s="244"/>
      <c r="E194" s="244"/>
      <c r="F194" s="244"/>
      <c r="G194" s="24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43" t="s">
        <v>22</v>
      </c>
      <c r="B196" s="243"/>
      <c r="C196" s="24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44" t="s">
        <v>191</v>
      </c>
      <c r="C197" s="244"/>
      <c r="D197" s="244"/>
      <c r="E197" s="244"/>
      <c r="F197" s="244"/>
      <c r="G197" s="244"/>
    </row>
    <row r="198" spans="1:7" x14ac:dyDescent="0.25">
      <c r="A198" s="243" t="s">
        <v>22</v>
      </c>
      <c r="B198" s="243"/>
      <c r="C198" s="24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44" t="s">
        <v>187</v>
      </c>
      <c r="C199" s="244"/>
      <c r="D199" s="244"/>
      <c r="E199" s="244"/>
      <c r="F199" s="244"/>
      <c r="G199" s="24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43" t="s">
        <v>22</v>
      </c>
      <c r="B205" s="243"/>
      <c r="C205" s="24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44" t="s">
        <v>192</v>
      </c>
      <c r="C206" s="244"/>
      <c r="D206" s="244"/>
      <c r="E206" s="244"/>
      <c r="F206" s="244"/>
      <c r="G206" s="244"/>
    </row>
    <row r="207" spans="1:7" x14ac:dyDescent="0.25">
      <c r="A207" s="243" t="s">
        <v>22</v>
      </c>
      <c r="B207" s="243"/>
      <c r="C207" s="24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57" t="s">
        <v>193</v>
      </c>
      <c r="C208" s="258"/>
      <c r="D208" s="258"/>
      <c r="E208" s="258"/>
      <c r="F208" s="258"/>
      <c r="G208" s="25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43" t="s">
        <v>22</v>
      </c>
      <c r="B210" s="243"/>
      <c r="C210" s="24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45" t="s">
        <v>1</v>
      </c>
      <c r="B211" s="245"/>
      <c r="C211" s="245"/>
      <c r="D211" s="24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48" t="s">
        <v>300</v>
      </c>
      <c r="B214" s="248"/>
      <c r="C214" s="248"/>
      <c r="D214" s="248"/>
      <c r="E214" s="248"/>
      <c r="F214" s="248"/>
      <c r="G214" s="24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44" t="s">
        <v>190</v>
      </c>
      <c r="C216" s="244"/>
      <c r="D216" s="244"/>
      <c r="E216" s="244"/>
      <c r="F216" s="244"/>
      <c r="G216" s="24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43" t="s">
        <v>22</v>
      </c>
      <c r="B218" s="243"/>
      <c r="C218" s="24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44" t="s">
        <v>191</v>
      </c>
      <c r="C219" s="244"/>
      <c r="D219" s="244"/>
      <c r="E219" s="244"/>
      <c r="F219" s="244"/>
      <c r="G219" s="244"/>
    </row>
    <row r="220" spans="1:7" x14ac:dyDescent="0.25">
      <c r="A220" s="243" t="s">
        <v>22</v>
      </c>
      <c r="B220" s="243"/>
      <c r="C220" s="24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44" t="s">
        <v>187</v>
      </c>
      <c r="C221" s="244"/>
      <c r="D221" s="244"/>
      <c r="E221" s="244"/>
      <c r="F221" s="244"/>
      <c r="G221" s="24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43" t="s">
        <v>22</v>
      </c>
      <c r="B226" s="243"/>
      <c r="C226" s="24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44" t="s">
        <v>192</v>
      </c>
      <c r="C227" s="244"/>
      <c r="D227" s="244"/>
      <c r="E227" s="244"/>
      <c r="F227" s="244"/>
      <c r="G227" s="244"/>
    </row>
    <row r="228" spans="1:7" x14ac:dyDescent="0.25">
      <c r="A228" s="243" t="s">
        <v>22</v>
      </c>
      <c r="B228" s="243"/>
      <c r="C228" s="24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57" t="s">
        <v>193</v>
      </c>
      <c r="C229" s="258"/>
      <c r="D229" s="258"/>
      <c r="E229" s="258"/>
      <c r="F229" s="258"/>
      <c r="G229" s="25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43" t="s">
        <v>22</v>
      </c>
      <c r="B231" s="243"/>
      <c r="C231" s="24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45" t="s">
        <v>1</v>
      </c>
      <c r="B232" s="245"/>
      <c r="C232" s="245"/>
      <c r="D232" s="24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48" t="s">
        <v>302</v>
      </c>
      <c r="B236" s="248"/>
      <c r="C236" s="248"/>
      <c r="D236" s="248"/>
      <c r="E236" s="248"/>
      <c r="F236" s="248"/>
      <c r="G236" s="24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44" t="s">
        <v>190</v>
      </c>
      <c r="C238" s="244"/>
      <c r="D238" s="244"/>
      <c r="E238" s="244"/>
      <c r="F238" s="244"/>
      <c r="G238" s="24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43" t="s">
        <v>22</v>
      </c>
      <c r="B240" s="243"/>
      <c r="C240" s="24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44" t="s">
        <v>191</v>
      </c>
      <c r="C241" s="244"/>
      <c r="D241" s="244"/>
      <c r="E241" s="244"/>
      <c r="F241" s="244"/>
      <c r="G241" s="24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43" t="s">
        <v>22</v>
      </c>
      <c r="B243" s="243"/>
      <c r="C243" s="24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44" t="s">
        <v>187</v>
      </c>
      <c r="C244" s="244"/>
      <c r="D244" s="244"/>
      <c r="E244" s="244"/>
      <c r="F244" s="244"/>
      <c r="G244" s="24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43" t="s">
        <v>22</v>
      </c>
      <c r="B248" s="243"/>
      <c r="C248" s="24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44" t="s">
        <v>192</v>
      </c>
      <c r="C249" s="244"/>
      <c r="D249" s="244"/>
      <c r="E249" s="244"/>
      <c r="F249" s="244"/>
      <c r="G249" s="244"/>
    </row>
    <row r="250" spans="1:7" x14ac:dyDescent="0.25">
      <c r="A250" s="243" t="s">
        <v>22</v>
      </c>
      <c r="B250" s="243"/>
      <c r="C250" s="24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57" t="s">
        <v>193</v>
      </c>
      <c r="C251" s="258"/>
      <c r="D251" s="258"/>
      <c r="E251" s="258"/>
      <c r="F251" s="258"/>
      <c r="G251" s="25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43" t="s">
        <v>22</v>
      </c>
      <c r="B253" s="243"/>
      <c r="C253" s="24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45" t="s">
        <v>1</v>
      </c>
      <c r="B254" s="245"/>
      <c r="C254" s="245"/>
      <c r="D254" s="24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48" t="s">
        <v>303</v>
      </c>
      <c r="B257" s="248"/>
      <c r="C257" s="248"/>
      <c r="D257" s="248"/>
      <c r="E257" s="248"/>
      <c r="F257" s="248"/>
      <c r="G257" s="24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44" t="s">
        <v>190</v>
      </c>
      <c r="C259" s="244"/>
      <c r="D259" s="244"/>
      <c r="E259" s="244"/>
      <c r="F259" s="244"/>
      <c r="G259" s="24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43" t="s">
        <v>22</v>
      </c>
      <c r="B263" s="243"/>
      <c r="C263" s="24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44" t="s">
        <v>191</v>
      </c>
      <c r="C264" s="244"/>
      <c r="D264" s="244"/>
      <c r="E264" s="244"/>
      <c r="F264" s="244"/>
      <c r="G264" s="24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43" t="s">
        <v>22</v>
      </c>
      <c r="B266" s="243"/>
      <c r="C266" s="24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44" t="s">
        <v>187</v>
      </c>
      <c r="C267" s="244"/>
      <c r="D267" s="244"/>
      <c r="E267" s="244"/>
      <c r="F267" s="244"/>
      <c r="G267" s="24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43" t="s">
        <v>22</v>
      </c>
      <c r="B271" s="243"/>
      <c r="C271" s="24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44" t="s">
        <v>192</v>
      </c>
      <c r="C272" s="244"/>
      <c r="D272" s="244"/>
      <c r="E272" s="244"/>
      <c r="F272" s="244"/>
      <c r="G272" s="244"/>
    </row>
    <row r="273" spans="1:7" x14ac:dyDescent="0.25">
      <c r="A273" s="243" t="s">
        <v>22</v>
      </c>
      <c r="B273" s="243"/>
      <c r="C273" s="24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57" t="s">
        <v>193</v>
      </c>
      <c r="C274" s="258"/>
      <c r="D274" s="258"/>
      <c r="E274" s="258"/>
      <c r="F274" s="258"/>
      <c r="G274" s="25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43" t="s">
        <v>22</v>
      </c>
      <c r="B276" s="243"/>
      <c r="C276" s="24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45" t="s">
        <v>1</v>
      </c>
      <c r="B277" s="245"/>
      <c r="C277" s="245"/>
      <c r="D277" s="24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55" t="s">
        <v>35</v>
      </c>
      <c r="B1" s="255"/>
      <c r="C1" s="255"/>
      <c r="D1" s="255"/>
      <c r="E1" s="255"/>
      <c r="F1" s="255"/>
    </row>
    <row r="2" spans="1:6" ht="15.75" x14ac:dyDescent="0.25">
      <c r="A2" s="255" t="s">
        <v>34</v>
      </c>
      <c r="B2" s="255"/>
      <c r="C2" s="255"/>
      <c r="D2" s="255"/>
      <c r="E2" s="255"/>
      <c r="F2" s="255"/>
    </row>
    <row r="3" spans="1:6" ht="15.75" x14ac:dyDescent="0.25">
      <c r="A3" s="3"/>
      <c r="B3" s="255" t="s">
        <v>30</v>
      </c>
      <c r="C3" s="255"/>
      <c r="D3" s="255"/>
      <c r="E3" s="255"/>
      <c r="F3" s="255"/>
    </row>
    <row r="4" spans="1:6" ht="15.75" x14ac:dyDescent="0.25">
      <c r="A4" s="255" t="s">
        <v>307</v>
      </c>
      <c r="B4" s="255"/>
      <c r="C4" s="255"/>
      <c r="D4" s="255"/>
      <c r="E4" s="255"/>
      <c r="F4" s="255"/>
    </row>
    <row r="6" spans="1:6" x14ac:dyDescent="0.25">
      <c r="A6" s="248" t="s">
        <v>306</v>
      </c>
      <c r="B6" s="248"/>
      <c r="C6" s="248"/>
      <c r="D6" s="248"/>
      <c r="E6" s="248"/>
      <c r="F6" s="24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44" t="s">
        <v>190</v>
      </c>
      <c r="C8" s="244"/>
      <c r="D8" s="244"/>
      <c r="E8" s="244"/>
      <c r="F8" s="24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43" t="s">
        <v>22</v>
      </c>
      <c r="B10" s="243"/>
      <c r="C10" s="24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44" t="s">
        <v>191</v>
      </c>
      <c r="C11" s="244"/>
      <c r="D11" s="244"/>
      <c r="E11" s="244"/>
      <c r="F11" s="24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43" t="s">
        <v>22</v>
      </c>
      <c r="B13" s="243"/>
      <c r="C13" s="24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44" t="s">
        <v>187</v>
      </c>
      <c r="C14" s="244"/>
      <c r="D14" s="244"/>
      <c r="E14" s="244"/>
      <c r="F14" s="24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43" t="s">
        <v>22</v>
      </c>
      <c r="B17" s="243"/>
      <c r="C17" s="24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44" t="s">
        <v>192</v>
      </c>
      <c r="C18" s="244"/>
      <c r="D18" s="244"/>
      <c r="E18" s="244"/>
      <c r="F18" s="244"/>
    </row>
    <row r="19" spans="1:6" x14ac:dyDescent="0.25">
      <c r="A19" s="243" t="s">
        <v>22</v>
      </c>
      <c r="B19" s="243"/>
      <c r="C19" s="24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57" t="s">
        <v>193</v>
      </c>
      <c r="C20" s="258"/>
      <c r="D20" s="258"/>
      <c r="E20" s="258"/>
      <c r="F20" s="25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43" t="s">
        <v>22</v>
      </c>
      <c r="B22" s="243"/>
      <c r="C22" s="24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45" t="s">
        <v>1</v>
      </c>
      <c r="B23" s="245"/>
      <c r="C23" s="24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48" t="s">
        <v>312</v>
      </c>
      <c r="B26" s="248"/>
      <c r="C26" s="248"/>
      <c r="D26" s="248"/>
      <c r="E26" s="248"/>
      <c r="F26" s="24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44" t="s">
        <v>190</v>
      </c>
      <c r="C28" s="244"/>
      <c r="D28" s="244"/>
      <c r="E28" s="244"/>
      <c r="F28" s="24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43" t="s">
        <v>22</v>
      </c>
      <c r="B30" s="243"/>
      <c r="C30" s="24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44" t="s">
        <v>191</v>
      </c>
      <c r="C31" s="244"/>
      <c r="D31" s="244"/>
      <c r="E31" s="244"/>
      <c r="F31" s="24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43" t="s">
        <v>22</v>
      </c>
      <c r="B33" s="243"/>
      <c r="C33" s="24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44" t="s">
        <v>187</v>
      </c>
      <c r="C34" s="244"/>
      <c r="D34" s="244"/>
      <c r="E34" s="244"/>
      <c r="F34" s="24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43" t="s">
        <v>22</v>
      </c>
      <c r="B39" s="243"/>
      <c r="C39" s="24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44" t="s">
        <v>192</v>
      </c>
      <c r="C40" s="244"/>
      <c r="D40" s="244"/>
      <c r="E40" s="244"/>
      <c r="F40" s="244"/>
    </row>
    <row r="41" spans="1:6" x14ac:dyDescent="0.25">
      <c r="A41" s="243" t="s">
        <v>22</v>
      </c>
      <c r="B41" s="243"/>
      <c r="C41" s="24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57" t="s">
        <v>193</v>
      </c>
      <c r="C42" s="258"/>
      <c r="D42" s="258"/>
      <c r="E42" s="258"/>
      <c r="F42" s="25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43" t="s">
        <v>22</v>
      </c>
      <c r="B44" s="243"/>
      <c r="C44" s="24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45" t="s">
        <v>1</v>
      </c>
      <c r="B45" s="245"/>
      <c r="C45" s="24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48" t="s">
        <v>315</v>
      </c>
      <c r="B48" s="248"/>
      <c r="C48" s="248"/>
      <c r="D48" s="248"/>
      <c r="E48" s="248"/>
      <c r="F48" s="24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44" t="s">
        <v>190</v>
      </c>
      <c r="C50" s="244"/>
      <c r="D50" s="244"/>
      <c r="E50" s="244"/>
      <c r="F50" s="24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43" t="s">
        <v>22</v>
      </c>
      <c r="B52" s="243"/>
      <c r="C52" s="24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44" t="s">
        <v>191</v>
      </c>
      <c r="C53" s="244"/>
      <c r="D53" s="244"/>
      <c r="E53" s="244"/>
      <c r="F53" s="24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43" t="s">
        <v>22</v>
      </c>
      <c r="B55" s="243"/>
      <c r="C55" s="24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44" t="s">
        <v>187</v>
      </c>
      <c r="C56" s="244"/>
      <c r="D56" s="244"/>
      <c r="E56" s="244"/>
      <c r="F56" s="24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43" t="s">
        <v>22</v>
      </c>
      <c r="B62" s="243"/>
      <c r="C62" s="24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44" t="s">
        <v>192</v>
      </c>
      <c r="C63" s="244"/>
      <c r="D63" s="244"/>
      <c r="E63" s="244"/>
      <c r="F63" s="244"/>
    </row>
    <row r="64" spans="1:6" x14ac:dyDescent="0.25">
      <c r="A64" s="243" t="s">
        <v>22</v>
      </c>
      <c r="B64" s="243"/>
      <c r="C64" s="24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57" t="s">
        <v>193</v>
      </c>
      <c r="C65" s="258"/>
      <c r="D65" s="258"/>
      <c r="E65" s="258"/>
      <c r="F65" s="25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43" t="s">
        <v>22</v>
      </c>
      <c r="B67" s="243"/>
      <c r="C67" s="24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45" t="s">
        <v>1</v>
      </c>
      <c r="B68" s="245"/>
      <c r="C68" s="24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48" t="s">
        <v>316</v>
      </c>
      <c r="B71" s="248"/>
      <c r="C71" s="248"/>
      <c r="D71" s="248"/>
      <c r="E71" s="248"/>
      <c r="F71" s="24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44" t="s">
        <v>190</v>
      </c>
      <c r="C73" s="244"/>
      <c r="D73" s="244"/>
      <c r="E73" s="244"/>
      <c r="F73" s="244"/>
    </row>
    <row r="74" spans="1:6" x14ac:dyDescent="0.25">
      <c r="A74" s="243" t="s">
        <v>22</v>
      </c>
      <c r="B74" s="243"/>
      <c r="C74" s="24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44" t="s">
        <v>191</v>
      </c>
      <c r="C75" s="244"/>
      <c r="D75" s="244"/>
      <c r="E75" s="244"/>
      <c r="F75" s="244"/>
    </row>
    <row r="76" spans="1:6" x14ac:dyDescent="0.25">
      <c r="A76" s="243" t="s">
        <v>22</v>
      </c>
      <c r="B76" s="243"/>
      <c r="C76" s="24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44" t="s">
        <v>187</v>
      </c>
      <c r="C77" s="244"/>
      <c r="D77" s="244"/>
      <c r="E77" s="244"/>
      <c r="F77" s="24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43" t="s">
        <v>22</v>
      </c>
      <c r="B83" s="243"/>
      <c r="C83" s="24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44" t="s">
        <v>192</v>
      </c>
      <c r="C84" s="244"/>
      <c r="D84" s="244"/>
      <c r="E84" s="244"/>
      <c r="F84" s="244"/>
    </row>
    <row r="85" spans="1:6" x14ac:dyDescent="0.25">
      <c r="A85" s="243" t="s">
        <v>22</v>
      </c>
      <c r="B85" s="243"/>
      <c r="C85" s="24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57" t="s">
        <v>193</v>
      </c>
      <c r="C86" s="258"/>
      <c r="D86" s="258"/>
      <c r="E86" s="258"/>
      <c r="F86" s="25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43" t="s">
        <v>22</v>
      </c>
      <c r="B88" s="243"/>
      <c r="C88" s="24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45" t="s">
        <v>1</v>
      </c>
      <c r="B89" s="245"/>
      <c r="C89" s="24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48" t="s">
        <v>319</v>
      </c>
      <c r="B92" s="248"/>
      <c r="C92" s="248"/>
      <c r="D92" s="248"/>
      <c r="E92" s="248"/>
      <c r="F92" s="24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44" t="s">
        <v>190</v>
      </c>
      <c r="C94" s="244"/>
      <c r="D94" s="244"/>
      <c r="E94" s="244"/>
      <c r="F94" s="24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43" t="s">
        <v>22</v>
      </c>
      <c r="B96" s="243"/>
      <c r="C96" s="24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44" t="s">
        <v>191</v>
      </c>
      <c r="C97" s="244"/>
      <c r="D97" s="244"/>
      <c r="E97" s="244"/>
      <c r="F97" s="244"/>
    </row>
    <row r="98" spans="1:6" x14ac:dyDescent="0.25">
      <c r="A98" s="243" t="s">
        <v>22</v>
      </c>
      <c r="B98" s="243"/>
      <c r="C98" s="24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44" t="s">
        <v>187</v>
      </c>
      <c r="C99" s="244"/>
      <c r="D99" s="244"/>
      <c r="E99" s="244"/>
      <c r="F99" s="24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43" t="s">
        <v>22</v>
      </c>
      <c r="B102" s="243"/>
      <c r="C102" s="24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44" t="s">
        <v>192</v>
      </c>
      <c r="C103" s="244"/>
      <c r="D103" s="244"/>
      <c r="E103" s="244"/>
      <c r="F103" s="244"/>
    </row>
    <row r="104" spans="1:6" x14ac:dyDescent="0.25">
      <c r="A104" s="243" t="s">
        <v>22</v>
      </c>
      <c r="B104" s="243"/>
      <c r="C104" s="24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57" t="s">
        <v>193</v>
      </c>
      <c r="C105" s="258"/>
      <c r="D105" s="258"/>
      <c r="E105" s="258"/>
      <c r="F105" s="25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43" t="s">
        <v>22</v>
      </c>
      <c r="B107" s="243"/>
      <c r="C107" s="24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45" t="s">
        <v>1</v>
      </c>
      <c r="B108" s="245"/>
      <c r="C108" s="24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48" t="s">
        <v>322</v>
      </c>
      <c r="B111" s="248"/>
      <c r="C111" s="248"/>
      <c r="D111" s="248"/>
      <c r="E111" s="248"/>
      <c r="F111" s="24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44" t="s">
        <v>190</v>
      </c>
      <c r="C113" s="244"/>
      <c r="D113" s="244"/>
      <c r="E113" s="244"/>
      <c r="F113" s="24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43" t="s">
        <v>22</v>
      </c>
      <c r="B115" s="243"/>
      <c r="C115" s="24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44" t="s">
        <v>191</v>
      </c>
      <c r="C116" s="244"/>
      <c r="D116" s="244"/>
      <c r="E116" s="244"/>
      <c r="F116" s="244"/>
    </row>
    <row r="117" spans="1:6" x14ac:dyDescent="0.25">
      <c r="A117" s="243" t="s">
        <v>22</v>
      </c>
      <c r="B117" s="243"/>
      <c r="C117" s="24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44" t="s">
        <v>187</v>
      </c>
      <c r="C118" s="244"/>
      <c r="D118" s="244"/>
      <c r="E118" s="244"/>
      <c r="F118" s="24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64" t="s">
        <v>25</v>
      </c>
      <c r="B125" s="26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65"/>
      <c r="B126" s="26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43" t="s">
        <v>22</v>
      </c>
      <c r="B128" s="243"/>
      <c r="C128" s="24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44" t="s">
        <v>192</v>
      </c>
      <c r="C129" s="244"/>
      <c r="D129" s="244"/>
      <c r="E129" s="244"/>
      <c r="F129" s="244"/>
    </row>
    <row r="130" spans="1:10" x14ac:dyDescent="0.25">
      <c r="A130" s="243" t="s">
        <v>22</v>
      </c>
      <c r="B130" s="243"/>
      <c r="C130" s="24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57" t="s">
        <v>193</v>
      </c>
      <c r="C131" s="258"/>
      <c r="D131" s="258"/>
      <c r="E131" s="258"/>
      <c r="F131" s="25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43" t="s">
        <v>22</v>
      </c>
      <c r="B133" s="243"/>
      <c r="C133" s="24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45" t="s">
        <v>1</v>
      </c>
      <c r="B134" s="245"/>
      <c r="C134" s="24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48" t="s">
        <v>328</v>
      </c>
      <c r="B137" s="248"/>
      <c r="C137" s="248"/>
      <c r="D137" s="248"/>
      <c r="E137" s="248"/>
      <c r="F137" s="24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44" t="s">
        <v>190</v>
      </c>
      <c r="C139" s="244"/>
      <c r="D139" s="244"/>
      <c r="E139" s="244"/>
      <c r="F139" s="24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43" t="s">
        <v>22</v>
      </c>
      <c r="B142" s="243"/>
      <c r="C142" s="24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44" t="s">
        <v>191</v>
      </c>
      <c r="C143" s="244"/>
      <c r="D143" s="244"/>
      <c r="E143" s="244"/>
      <c r="F143" s="244"/>
    </row>
    <row r="144" spans="1:10" x14ac:dyDescent="0.25">
      <c r="A144" s="243" t="s">
        <v>22</v>
      </c>
      <c r="B144" s="243"/>
      <c r="C144" s="24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44" t="s">
        <v>187</v>
      </c>
      <c r="C145" s="244"/>
      <c r="D145" s="244"/>
      <c r="E145" s="244"/>
      <c r="F145" s="24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64" t="s">
        <v>23</v>
      </c>
      <c r="B150" s="26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65"/>
      <c r="B151" s="26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64" t="s">
        <v>24</v>
      </c>
      <c r="B152" s="26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65"/>
      <c r="B153" s="26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43" t="s">
        <v>22</v>
      </c>
      <c r="B155" s="243"/>
      <c r="C155" s="24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44" t="s">
        <v>192</v>
      </c>
      <c r="C156" s="244"/>
      <c r="D156" s="244"/>
      <c r="E156" s="244"/>
      <c r="F156" s="244"/>
    </row>
    <row r="157" spans="1:6" x14ac:dyDescent="0.25">
      <c r="A157" s="243" t="s">
        <v>22</v>
      </c>
      <c r="B157" s="243"/>
      <c r="C157" s="24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57" t="s">
        <v>193</v>
      </c>
      <c r="C158" s="258"/>
      <c r="D158" s="258"/>
      <c r="E158" s="258"/>
      <c r="F158" s="25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43" t="s">
        <v>22</v>
      </c>
      <c r="B160" s="243"/>
      <c r="C160" s="24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45" t="s">
        <v>1</v>
      </c>
      <c r="B161" s="245"/>
      <c r="C161" s="24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48" t="s">
        <v>334</v>
      </c>
      <c r="B164" s="248"/>
      <c r="C164" s="248"/>
      <c r="D164" s="248"/>
      <c r="E164" s="248"/>
      <c r="F164" s="24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44" t="s">
        <v>190</v>
      </c>
      <c r="C166" s="244"/>
      <c r="D166" s="244"/>
      <c r="E166" s="244"/>
      <c r="F166" s="24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43" t="s">
        <v>22</v>
      </c>
      <c r="B168" s="243"/>
      <c r="C168" s="24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44" t="s">
        <v>191</v>
      </c>
      <c r="C169" s="244"/>
      <c r="D169" s="244"/>
      <c r="E169" s="244"/>
      <c r="F169" s="244"/>
    </row>
    <row r="170" spans="1:6" x14ac:dyDescent="0.25">
      <c r="A170" s="243" t="s">
        <v>22</v>
      </c>
      <c r="B170" s="243"/>
      <c r="C170" s="24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44" t="s">
        <v>187</v>
      </c>
      <c r="C171" s="244"/>
      <c r="D171" s="244"/>
      <c r="E171" s="244"/>
      <c r="F171" s="24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64" t="s">
        <v>23</v>
      </c>
      <c r="B176" s="26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65"/>
      <c r="B177" s="26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43" t="s">
        <v>22</v>
      </c>
      <c r="B181" s="243"/>
      <c r="C181" s="24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44" t="s">
        <v>192</v>
      </c>
      <c r="C182" s="244"/>
      <c r="D182" s="244"/>
      <c r="E182" s="244"/>
      <c r="F182" s="244"/>
    </row>
    <row r="183" spans="1:6" x14ac:dyDescent="0.25">
      <c r="A183" s="243" t="s">
        <v>22</v>
      </c>
      <c r="B183" s="243"/>
      <c r="C183" s="24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57" t="s">
        <v>193</v>
      </c>
      <c r="C184" s="258"/>
      <c r="D184" s="258"/>
      <c r="E184" s="258"/>
      <c r="F184" s="25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43" t="s">
        <v>22</v>
      </c>
      <c r="B186" s="243"/>
      <c r="C186" s="24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45" t="s">
        <v>1</v>
      </c>
      <c r="B187" s="245"/>
      <c r="C187" s="24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48" t="s">
        <v>335</v>
      </c>
      <c r="B190" s="248"/>
      <c r="C190" s="248"/>
      <c r="D190" s="248"/>
      <c r="E190" s="248"/>
      <c r="F190" s="24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44" t="s">
        <v>190</v>
      </c>
      <c r="C192" s="244"/>
      <c r="D192" s="244"/>
      <c r="E192" s="244"/>
      <c r="F192" s="24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43" t="s">
        <v>22</v>
      </c>
      <c r="B194" s="243"/>
      <c r="C194" s="24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44" t="s">
        <v>191</v>
      </c>
      <c r="C195" s="244"/>
      <c r="D195" s="244"/>
      <c r="E195" s="244"/>
      <c r="F195" s="244"/>
    </row>
    <row r="196" spans="1:9" x14ac:dyDescent="0.25">
      <c r="A196" s="243" t="s">
        <v>22</v>
      </c>
      <c r="B196" s="243"/>
      <c r="C196" s="24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44" t="s">
        <v>187</v>
      </c>
      <c r="C197" s="244"/>
      <c r="D197" s="244"/>
      <c r="E197" s="244"/>
      <c r="F197" s="24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43" t="s">
        <v>22</v>
      </c>
      <c r="B206" s="243"/>
      <c r="C206" s="24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44" t="s">
        <v>192</v>
      </c>
      <c r="C207" s="244"/>
      <c r="D207" s="244"/>
      <c r="E207" s="244"/>
      <c r="F207" s="244"/>
    </row>
    <row r="208" spans="1:9" x14ac:dyDescent="0.25">
      <c r="A208" s="243" t="s">
        <v>22</v>
      </c>
      <c r="B208" s="243"/>
      <c r="C208" s="24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57" t="s">
        <v>193</v>
      </c>
      <c r="C209" s="258"/>
      <c r="D209" s="258"/>
      <c r="E209" s="258"/>
      <c r="F209" s="25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43" t="s">
        <v>22</v>
      </c>
      <c r="B211" s="243"/>
      <c r="C211" s="24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45" t="s">
        <v>1</v>
      </c>
      <c r="B212" s="245"/>
      <c r="C212" s="24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48" t="s">
        <v>336</v>
      </c>
      <c r="B215" s="248"/>
      <c r="C215" s="248"/>
      <c r="D215" s="248"/>
      <c r="E215" s="248"/>
      <c r="F215" s="24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44" t="s">
        <v>190</v>
      </c>
      <c r="C217" s="244"/>
      <c r="D217" s="244"/>
      <c r="E217" s="244"/>
      <c r="F217" s="24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43" t="s">
        <v>22</v>
      </c>
      <c r="B220" s="243"/>
      <c r="C220" s="24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44" t="s">
        <v>191</v>
      </c>
      <c r="C221" s="244"/>
      <c r="D221" s="244"/>
      <c r="E221" s="244"/>
      <c r="F221" s="244"/>
    </row>
    <row r="222" spans="1:6" x14ac:dyDescent="0.25">
      <c r="A222" s="243" t="s">
        <v>22</v>
      </c>
      <c r="B222" s="243"/>
      <c r="C222" s="24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44" t="s">
        <v>187</v>
      </c>
      <c r="C223" s="244"/>
      <c r="D223" s="244"/>
      <c r="E223" s="244"/>
      <c r="F223" s="24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64" t="s">
        <v>23</v>
      </c>
      <c r="B228" s="26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65"/>
      <c r="B229" s="26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43" t="s">
        <v>22</v>
      </c>
      <c r="B232" s="243"/>
      <c r="C232" s="24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44" t="s">
        <v>192</v>
      </c>
      <c r="C233" s="244"/>
      <c r="D233" s="244"/>
      <c r="E233" s="244"/>
      <c r="F233" s="244"/>
    </row>
    <row r="234" spans="1:6" x14ac:dyDescent="0.25">
      <c r="A234" s="243" t="s">
        <v>22</v>
      </c>
      <c r="B234" s="243"/>
      <c r="C234" s="24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57" t="s">
        <v>193</v>
      </c>
      <c r="C235" s="258"/>
      <c r="D235" s="258"/>
      <c r="E235" s="258"/>
      <c r="F235" s="25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43" t="s">
        <v>22</v>
      </c>
      <c r="B237" s="243"/>
      <c r="C237" s="24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45" t="s">
        <v>1</v>
      </c>
      <c r="B238" s="245"/>
      <c r="C238" s="24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48" t="s">
        <v>337</v>
      </c>
      <c r="B241" s="248"/>
      <c r="C241" s="248"/>
      <c r="D241" s="248"/>
      <c r="E241" s="248"/>
      <c r="F241" s="24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44" t="s">
        <v>190</v>
      </c>
      <c r="C243" s="244"/>
      <c r="D243" s="244"/>
      <c r="E243" s="244"/>
      <c r="F243" s="24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43" t="s">
        <v>22</v>
      </c>
      <c r="B247" s="243"/>
      <c r="C247" s="24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44" t="s">
        <v>191</v>
      </c>
      <c r="C248" s="244"/>
      <c r="D248" s="244"/>
      <c r="E248" s="244"/>
      <c r="F248" s="244"/>
    </row>
    <row r="249" spans="1:6" x14ac:dyDescent="0.25">
      <c r="A249" s="243" t="s">
        <v>22</v>
      </c>
      <c r="B249" s="243"/>
      <c r="C249" s="24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44" t="s">
        <v>187</v>
      </c>
      <c r="C250" s="244"/>
      <c r="D250" s="244"/>
      <c r="E250" s="244"/>
      <c r="F250" s="24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64" t="s">
        <v>23</v>
      </c>
      <c r="B255" s="26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65"/>
      <c r="B256" s="26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64" t="s">
        <v>41</v>
      </c>
      <c r="B259" s="26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65"/>
      <c r="B260" s="26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43" t="s">
        <v>22</v>
      </c>
      <c r="B261" s="243"/>
      <c r="C261" s="24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44" t="s">
        <v>192</v>
      </c>
      <c r="C262" s="244"/>
      <c r="D262" s="244"/>
      <c r="E262" s="244"/>
      <c r="F262" s="244"/>
    </row>
    <row r="263" spans="1:6" x14ac:dyDescent="0.25">
      <c r="A263" s="243" t="s">
        <v>22</v>
      </c>
      <c r="B263" s="243"/>
      <c r="C263" s="24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57" t="s">
        <v>193</v>
      </c>
      <c r="C264" s="258"/>
      <c r="D264" s="258"/>
      <c r="E264" s="258"/>
      <c r="F264" s="25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43" t="s">
        <v>22</v>
      </c>
      <c r="B266" s="243"/>
      <c r="C266" s="24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45" t="s">
        <v>1</v>
      </c>
      <c r="B267" s="245"/>
      <c r="C267" s="24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48" t="s">
        <v>345</v>
      </c>
      <c r="B270" s="248"/>
      <c r="C270" s="248"/>
      <c r="D270" s="248"/>
      <c r="E270" s="248"/>
      <c r="F270" s="24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44" t="s">
        <v>190</v>
      </c>
      <c r="C272" s="244"/>
      <c r="D272" s="244"/>
      <c r="E272" s="244"/>
      <c r="F272" s="24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43" t="s">
        <v>22</v>
      </c>
      <c r="B276" s="243"/>
      <c r="C276" s="24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44" t="s">
        <v>191</v>
      </c>
      <c r="C277" s="244"/>
      <c r="D277" s="244"/>
      <c r="E277" s="244"/>
      <c r="F277" s="24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43" t="s">
        <v>22</v>
      </c>
      <c r="B280" s="243"/>
      <c r="C280" s="24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44" t="s">
        <v>187</v>
      </c>
      <c r="C281" s="244"/>
      <c r="D281" s="244"/>
      <c r="E281" s="244"/>
      <c r="F281" s="24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64" t="s">
        <v>23</v>
      </c>
      <c r="B286" s="26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65"/>
      <c r="B287" s="26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64" t="s">
        <v>41</v>
      </c>
      <c r="B290" s="26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65"/>
      <c r="B291" s="26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43" t="s">
        <v>22</v>
      </c>
      <c r="B294" s="243"/>
      <c r="C294" s="24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44" t="s">
        <v>192</v>
      </c>
      <c r="C295" s="244"/>
      <c r="D295" s="244"/>
      <c r="E295" s="244"/>
      <c r="F295" s="244"/>
    </row>
    <row r="296" spans="1:6" x14ac:dyDescent="0.25">
      <c r="A296" s="243" t="s">
        <v>22</v>
      </c>
      <c r="B296" s="243"/>
      <c r="C296" s="24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57" t="s">
        <v>193</v>
      </c>
      <c r="C297" s="258"/>
      <c r="D297" s="258"/>
      <c r="E297" s="258"/>
      <c r="F297" s="25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43" t="s">
        <v>22</v>
      </c>
      <c r="B299" s="243"/>
      <c r="C299" s="24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45" t="s">
        <v>1</v>
      </c>
      <c r="B300" s="245"/>
      <c r="C300" s="24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48" t="s">
        <v>374</v>
      </c>
      <c r="B303" s="248"/>
      <c r="C303" s="248"/>
      <c r="D303" s="248"/>
      <c r="E303" s="248"/>
      <c r="F303" s="24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44" t="s">
        <v>190</v>
      </c>
      <c r="C305" s="244"/>
      <c r="D305" s="244"/>
      <c r="E305" s="244"/>
      <c r="F305" s="244"/>
    </row>
    <row r="306" spans="1:6" x14ac:dyDescent="0.25">
      <c r="A306" s="262" t="s">
        <v>48</v>
      </c>
      <c r="B306" s="26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66"/>
      <c r="B307" s="26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63"/>
      <c r="B308" s="26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64" t="s">
        <v>136</v>
      </c>
      <c r="B311" s="26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65"/>
      <c r="B312" s="26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43" t="s">
        <v>22</v>
      </c>
      <c r="B313" s="243"/>
      <c r="C313" s="24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44" t="s">
        <v>191</v>
      </c>
      <c r="C314" s="244"/>
      <c r="D314" s="244"/>
      <c r="E314" s="244"/>
      <c r="F314" s="24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375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43" t="s">
        <v>22</v>
      </c>
      <c r="B318" s="243"/>
      <c r="C318" s="24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44" t="s">
        <v>187</v>
      </c>
      <c r="C319" s="244"/>
      <c r="D319" s="244"/>
      <c r="E319" s="244"/>
      <c r="F319" s="24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64" t="s">
        <v>6</v>
      </c>
      <c r="B322" s="26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65"/>
      <c r="B323" s="26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64" t="s">
        <v>23</v>
      </c>
      <c r="B325" s="26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69"/>
      <c r="B326" s="26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65"/>
      <c r="B327" s="26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64" t="s">
        <v>24</v>
      </c>
      <c r="B328" s="27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65"/>
      <c r="B329" s="27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64" t="s">
        <v>41</v>
      </c>
      <c r="B331" s="26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69"/>
      <c r="B332" s="26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65"/>
      <c r="B333" s="26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43" t="s">
        <v>22</v>
      </c>
      <c r="B336" s="243"/>
      <c r="C336" s="24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44" t="s">
        <v>192</v>
      </c>
      <c r="C337" s="244"/>
      <c r="D337" s="244"/>
      <c r="E337" s="244"/>
      <c r="F337" s="244"/>
    </row>
    <row r="338" spans="1:6" x14ac:dyDescent="0.25">
      <c r="A338" s="243" t="s">
        <v>22</v>
      </c>
      <c r="B338" s="243"/>
      <c r="C338" s="24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57" t="s">
        <v>193</v>
      </c>
      <c r="C339" s="258"/>
      <c r="D339" s="258"/>
      <c r="E339" s="258"/>
      <c r="F339" s="25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43" t="s">
        <v>22</v>
      </c>
      <c r="B341" s="243"/>
      <c r="C341" s="24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45" t="s">
        <v>1</v>
      </c>
      <c r="B342" s="245"/>
      <c r="C342" s="24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1"/>
  <sheetViews>
    <sheetView tabSelected="1" topLeftCell="A49" workbookViewId="0">
      <selection activeCell="M24" sqref="M24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55" t="s">
        <v>35</v>
      </c>
      <c r="B1" s="255"/>
      <c r="C1" s="255"/>
      <c r="D1" s="255"/>
      <c r="E1" s="255"/>
      <c r="F1" s="255"/>
      <c r="G1" s="255"/>
    </row>
    <row r="2" spans="1:7" ht="15.75" x14ac:dyDescent="0.25">
      <c r="A2" s="255" t="s">
        <v>34</v>
      </c>
      <c r="B2" s="255"/>
      <c r="C2" s="255"/>
      <c r="D2" s="255"/>
      <c r="E2" s="255"/>
      <c r="F2" s="255"/>
      <c r="G2" s="255"/>
    </row>
    <row r="3" spans="1:7" ht="15.75" x14ac:dyDescent="0.25">
      <c r="A3" s="3"/>
      <c r="B3" s="255" t="s">
        <v>394</v>
      </c>
      <c r="C3" s="255"/>
      <c r="D3" s="255"/>
      <c r="E3" s="255"/>
      <c r="F3" s="255"/>
      <c r="G3" s="25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248" t="s">
        <v>355</v>
      </c>
      <c r="B5" s="248"/>
      <c r="C5" s="248"/>
      <c r="D5" s="248"/>
      <c r="E5" s="248"/>
      <c r="F5" s="248"/>
      <c r="G5" s="248"/>
    </row>
    <row r="6" spans="1:7" ht="38.25" x14ac:dyDescent="0.25">
      <c r="A6" s="13" t="s">
        <v>27</v>
      </c>
      <c r="B6" s="13" t="s">
        <v>28</v>
      </c>
      <c r="C6" s="13" t="s">
        <v>29</v>
      </c>
      <c r="D6" s="13" t="s">
        <v>2</v>
      </c>
      <c r="E6" s="14" t="s">
        <v>356</v>
      </c>
      <c r="F6" s="14" t="s">
        <v>357</v>
      </c>
      <c r="G6" s="14" t="s">
        <v>358</v>
      </c>
    </row>
    <row r="7" spans="1:7" x14ac:dyDescent="0.25">
      <c r="A7" s="15">
        <v>1</v>
      </c>
      <c r="B7" s="244" t="s">
        <v>190</v>
      </c>
      <c r="C7" s="244"/>
      <c r="D7" s="244"/>
      <c r="E7" s="244"/>
      <c r="F7" s="244"/>
      <c r="G7" s="244"/>
    </row>
    <row r="8" spans="1:7" x14ac:dyDescent="0.25">
      <c r="A8" s="194" t="s">
        <v>48</v>
      </c>
      <c r="B8" s="33" t="s">
        <v>359</v>
      </c>
      <c r="C8" s="264" t="s">
        <v>351</v>
      </c>
      <c r="D8" s="194"/>
      <c r="E8" s="28">
        <v>1198716.19</v>
      </c>
      <c r="F8" s="28">
        <v>0</v>
      </c>
      <c r="G8" s="30">
        <f t="shared" ref="G8:G9" si="0">SUM(E8:F8)</f>
        <v>1198716.19</v>
      </c>
    </row>
    <row r="9" spans="1:7" s="1" customFormat="1" x14ac:dyDescent="0.25">
      <c r="A9" s="194" t="s">
        <v>70</v>
      </c>
      <c r="B9" s="33" t="s">
        <v>340</v>
      </c>
      <c r="C9" s="265"/>
      <c r="D9" s="194"/>
      <c r="E9" s="28">
        <v>77300</v>
      </c>
      <c r="F9" s="28">
        <v>0</v>
      </c>
      <c r="G9" s="30">
        <f t="shared" si="0"/>
        <v>77300</v>
      </c>
    </row>
    <row r="10" spans="1:7" x14ac:dyDescent="0.25">
      <c r="A10" s="243" t="s">
        <v>22</v>
      </c>
      <c r="B10" s="243"/>
      <c r="C10" s="243"/>
      <c r="D10" s="16"/>
      <c r="E10" s="106">
        <f>SUM(E8:E9)</f>
        <v>1276016.19</v>
      </c>
      <c r="F10" s="106">
        <f>SUM(F8:F9)</f>
        <v>0</v>
      </c>
      <c r="G10" s="106">
        <f>SUM(G8:G9)</f>
        <v>1276016.19</v>
      </c>
    </row>
    <row r="11" spans="1:7" x14ac:dyDescent="0.25">
      <c r="A11" s="15">
        <v>2</v>
      </c>
      <c r="B11" s="244" t="s">
        <v>191</v>
      </c>
      <c r="C11" s="244"/>
      <c r="D11" s="244"/>
      <c r="E11" s="244"/>
      <c r="F11" s="244"/>
      <c r="G11" s="244"/>
    </row>
    <row r="12" spans="1:7" x14ac:dyDescent="0.25">
      <c r="A12" s="194" t="s">
        <v>218</v>
      </c>
      <c r="B12" s="52" t="s">
        <v>352</v>
      </c>
      <c r="C12" s="195" t="s">
        <v>349</v>
      </c>
      <c r="D12" s="194"/>
      <c r="E12" s="28">
        <f>143691+149820</f>
        <v>293511</v>
      </c>
      <c r="F12" s="28">
        <v>0</v>
      </c>
      <c r="G12" s="30">
        <f t="shared" ref="G12" si="1">SUM(E12:F12)</f>
        <v>293511</v>
      </c>
    </row>
    <row r="13" spans="1:7" x14ac:dyDescent="0.25">
      <c r="A13" s="243" t="s">
        <v>22</v>
      </c>
      <c r="B13" s="243"/>
      <c r="C13" s="243"/>
      <c r="D13" s="16"/>
      <c r="E13" s="106">
        <f>E12</f>
        <v>293511</v>
      </c>
      <c r="F13" s="106">
        <f>F12</f>
        <v>0</v>
      </c>
      <c r="G13" s="106">
        <f>G12</f>
        <v>293511</v>
      </c>
    </row>
    <row r="14" spans="1:7" x14ac:dyDescent="0.25">
      <c r="A14" s="15">
        <v>3</v>
      </c>
      <c r="B14" s="244" t="s">
        <v>187</v>
      </c>
      <c r="C14" s="244"/>
      <c r="D14" s="244"/>
      <c r="E14" s="244"/>
      <c r="F14" s="244"/>
      <c r="G14" s="244"/>
    </row>
    <row r="15" spans="1:7" x14ac:dyDescent="0.25">
      <c r="A15" s="194" t="s">
        <v>4</v>
      </c>
      <c r="B15" s="195" t="s">
        <v>74</v>
      </c>
      <c r="C15" s="195" t="s">
        <v>74</v>
      </c>
      <c r="D15" s="194"/>
      <c r="E15" s="28">
        <f>25742.68</f>
        <v>25742.68</v>
      </c>
      <c r="F15" s="28">
        <f>30309.6+211+4037.24+5623.29+52408.04+9580.74+2816.44+201.75+121309.4</f>
        <v>226497.5</v>
      </c>
      <c r="G15" s="30">
        <f t="shared" ref="G15" si="2">SUM(E15:F15)</f>
        <v>252240.18</v>
      </c>
    </row>
    <row r="16" spans="1:7" s="1" customFormat="1" x14ac:dyDescent="0.25">
      <c r="A16" s="194" t="s">
        <v>5</v>
      </c>
      <c r="B16" s="195" t="s">
        <v>275</v>
      </c>
      <c r="C16" s="195" t="s">
        <v>164</v>
      </c>
      <c r="D16" s="194"/>
      <c r="E16" s="28">
        <v>2144</v>
      </c>
      <c r="F16" s="28">
        <v>0</v>
      </c>
      <c r="G16" s="30">
        <f t="shared" ref="G16" si="3">SUM(E16:F16)</f>
        <v>2144</v>
      </c>
    </row>
    <row r="17" spans="1:7" x14ac:dyDescent="0.25">
      <c r="A17" s="194" t="s">
        <v>6</v>
      </c>
      <c r="B17" s="195" t="s">
        <v>10</v>
      </c>
      <c r="C17" s="195" t="s">
        <v>11</v>
      </c>
      <c r="D17" s="194"/>
      <c r="E17" s="28">
        <f>78523.94+94815.26+86763.83</f>
        <v>260103.03000000003</v>
      </c>
      <c r="F17" s="28">
        <v>0</v>
      </c>
      <c r="G17" s="30">
        <f t="shared" ref="G17" si="4">SUM(E17:F17)</f>
        <v>260103.03000000003</v>
      </c>
    </row>
    <row r="18" spans="1:7" s="1" customFormat="1" ht="25.5" x14ac:dyDescent="0.25">
      <c r="A18" s="194" t="s">
        <v>18</v>
      </c>
      <c r="B18" s="190" t="s">
        <v>332</v>
      </c>
      <c r="C18" s="195" t="s">
        <v>333</v>
      </c>
      <c r="D18" s="194"/>
      <c r="E18" s="28">
        <v>29953.759999999998</v>
      </c>
      <c r="F18" s="28">
        <v>0</v>
      </c>
      <c r="G18" s="30">
        <f t="shared" ref="G18" si="5">SUM(E18:F18)</f>
        <v>29953.759999999998</v>
      </c>
    </row>
    <row r="19" spans="1:7" s="1" customFormat="1" x14ac:dyDescent="0.25">
      <c r="A19" s="194" t="s">
        <v>23</v>
      </c>
      <c r="B19" s="195" t="s">
        <v>7</v>
      </c>
      <c r="C19" s="195" t="s">
        <v>354</v>
      </c>
      <c r="D19" s="194"/>
      <c r="E19" s="28">
        <v>14760</v>
      </c>
      <c r="F19" s="28">
        <v>0</v>
      </c>
      <c r="G19" s="30">
        <f t="shared" ref="G19:G21" si="6">SUM(E19:F19)</f>
        <v>14760</v>
      </c>
    </row>
    <row r="20" spans="1:7" s="1" customFormat="1" x14ac:dyDescent="0.25">
      <c r="A20" s="264" t="s">
        <v>24</v>
      </c>
      <c r="B20" s="262" t="s">
        <v>132</v>
      </c>
      <c r="C20" s="195" t="s">
        <v>327</v>
      </c>
      <c r="D20" s="194"/>
      <c r="E20" s="28">
        <f>1959.32+6468.87+6653.55+6653.55+6653.55+6653.55+6653.55+1774.64+1774.64+1774.64+1774.64+1774.64</f>
        <v>50569.14</v>
      </c>
      <c r="F20" s="28">
        <v>0</v>
      </c>
      <c r="G20" s="30">
        <f t="shared" si="6"/>
        <v>50569.14</v>
      </c>
    </row>
    <row r="21" spans="1:7" s="1" customFormat="1" x14ac:dyDescent="0.25">
      <c r="A21" s="265"/>
      <c r="B21" s="263"/>
      <c r="C21" s="195" t="s">
        <v>360</v>
      </c>
      <c r="D21" s="194"/>
      <c r="E21" s="28">
        <v>14393.04</v>
      </c>
      <c r="F21" s="28">
        <v>0</v>
      </c>
      <c r="G21" s="30">
        <f t="shared" si="6"/>
        <v>14393.04</v>
      </c>
    </row>
    <row r="22" spans="1:7" x14ac:dyDescent="0.25">
      <c r="A22" s="243" t="s">
        <v>22</v>
      </c>
      <c r="B22" s="243"/>
      <c r="C22" s="243"/>
      <c r="D22" s="16"/>
      <c r="E22" s="106">
        <f>SUM(E15:E21)</f>
        <v>397665.65</v>
      </c>
      <c r="F22" s="106">
        <f>SUM(F15:F21)</f>
        <v>226497.5</v>
      </c>
      <c r="G22" s="18">
        <f>SUM(G15:G21)</f>
        <v>624163.15</v>
      </c>
    </row>
    <row r="23" spans="1:7" x14ac:dyDescent="0.25">
      <c r="A23" s="15">
        <v>4</v>
      </c>
      <c r="B23" s="244" t="s">
        <v>192</v>
      </c>
      <c r="C23" s="244"/>
      <c r="D23" s="244"/>
      <c r="E23" s="244"/>
      <c r="F23" s="244"/>
      <c r="G23" s="244"/>
    </row>
    <row r="24" spans="1:7" x14ac:dyDescent="0.25">
      <c r="A24" s="243" t="s">
        <v>22</v>
      </c>
      <c r="B24" s="243"/>
      <c r="C24" s="243"/>
      <c r="D24" s="16"/>
      <c r="E24" s="106">
        <v>0</v>
      </c>
      <c r="F24" s="106">
        <v>0</v>
      </c>
      <c r="G24" s="18">
        <v>0</v>
      </c>
    </row>
    <row r="25" spans="1:7" x14ac:dyDescent="0.25">
      <c r="A25" s="15">
        <v>5</v>
      </c>
      <c r="B25" s="257" t="s">
        <v>193</v>
      </c>
      <c r="C25" s="258"/>
      <c r="D25" s="258"/>
      <c r="E25" s="258"/>
      <c r="F25" s="258"/>
      <c r="G25" s="259"/>
    </row>
    <row r="26" spans="1:7" x14ac:dyDescent="0.25">
      <c r="A26" s="194" t="s">
        <v>32</v>
      </c>
      <c r="B26" s="33" t="s">
        <v>3</v>
      </c>
      <c r="C26" s="195" t="s">
        <v>19</v>
      </c>
      <c r="D26" s="194"/>
      <c r="E26" s="28">
        <v>93191.42</v>
      </c>
      <c r="F26" s="28">
        <v>0</v>
      </c>
      <c r="G26" s="28">
        <f>SUM(E26:F26)</f>
        <v>93191.42</v>
      </c>
    </row>
    <row r="27" spans="1:7" x14ac:dyDescent="0.25">
      <c r="A27" s="243" t="s">
        <v>22</v>
      </c>
      <c r="B27" s="243"/>
      <c r="C27" s="243"/>
      <c r="D27" s="16"/>
      <c r="E27" s="106">
        <f>E26</f>
        <v>93191.42</v>
      </c>
      <c r="F27" s="106">
        <f>F26</f>
        <v>0</v>
      </c>
      <c r="G27" s="18">
        <f>SUM(E27:F27)</f>
        <v>93191.42</v>
      </c>
    </row>
    <row r="28" spans="1:7" x14ac:dyDescent="0.25">
      <c r="A28" s="245" t="s">
        <v>1</v>
      </c>
      <c r="B28" s="245"/>
      <c r="C28" s="245"/>
      <c r="D28" s="245"/>
      <c r="E28" s="39">
        <f>E10+E13+E22+E24+E27</f>
        <v>2060384.2599999998</v>
      </c>
      <c r="F28" s="39">
        <f>F10+F13++F24+F27+F22</f>
        <v>226497.5</v>
      </c>
      <c r="G28" s="39">
        <f>G10+G13+G22+G24+G27</f>
        <v>2286881.7599999998</v>
      </c>
    </row>
    <row r="29" spans="1:7" x14ac:dyDescent="0.25">
      <c r="A29" s="10" t="s">
        <v>33</v>
      </c>
      <c r="B29" s="10"/>
      <c r="C29" s="11"/>
      <c r="D29" s="12"/>
      <c r="E29" s="108"/>
      <c r="F29" s="108"/>
      <c r="G29" s="108"/>
    </row>
    <row r="31" spans="1:7" x14ac:dyDescent="0.25">
      <c r="A31" s="248" t="s">
        <v>361</v>
      </c>
      <c r="B31" s="248"/>
      <c r="C31" s="248"/>
      <c r="D31" s="248"/>
      <c r="E31" s="248"/>
      <c r="F31" s="248"/>
      <c r="G31" s="248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356</v>
      </c>
      <c r="F32" s="14" t="s">
        <v>357</v>
      </c>
      <c r="G32" s="14" t="s">
        <v>358</v>
      </c>
    </row>
    <row r="33" spans="1:7" x14ac:dyDescent="0.25">
      <c r="A33" s="15">
        <v>1</v>
      </c>
      <c r="B33" s="244" t="s">
        <v>190</v>
      </c>
      <c r="C33" s="244"/>
      <c r="D33" s="244"/>
      <c r="E33" s="244"/>
      <c r="F33" s="244"/>
      <c r="G33" s="244"/>
    </row>
    <row r="34" spans="1:7" x14ac:dyDescent="0.25">
      <c r="A34" s="194" t="s">
        <v>48</v>
      </c>
      <c r="B34" s="33" t="s">
        <v>340</v>
      </c>
      <c r="C34" s="196" t="s">
        <v>351</v>
      </c>
      <c r="D34" s="194"/>
      <c r="E34" s="28">
        <f>66993.33+13830.18</f>
        <v>80823.510000000009</v>
      </c>
      <c r="F34" s="28">
        <v>0</v>
      </c>
      <c r="G34" s="30">
        <f t="shared" ref="G34" si="7">SUM(E34:F34)</f>
        <v>80823.510000000009</v>
      </c>
    </row>
    <row r="35" spans="1:7" x14ac:dyDescent="0.25">
      <c r="A35" s="243" t="s">
        <v>22</v>
      </c>
      <c r="B35" s="243"/>
      <c r="C35" s="243"/>
      <c r="D35" s="16"/>
      <c r="E35" s="106">
        <f>SUM(E34:E34)</f>
        <v>80823.510000000009</v>
      </c>
      <c r="F35" s="106">
        <f>SUM(F34:F34)</f>
        <v>0</v>
      </c>
      <c r="G35" s="106">
        <f>SUM(G34:G34)</f>
        <v>80823.510000000009</v>
      </c>
    </row>
    <row r="36" spans="1:7" x14ac:dyDescent="0.25">
      <c r="A36" s="15">
        <v>2</v>
      </c>
      <c r="B36" s="244" t="s">
        <v>191</v>
      </c>
      <c r="C36" s="244"/>
      <c r="D36" s="244"/>
      <c r="E36" s="244"/>
      <c r="F36" s="244"/>
      <c r="G36" s="244"/>
    </row>
    <row r="37" spans="1:7" x14ac:dyDescent="0.25">
      <c r="A37" s="194" t="s">
        <v>218</v>
      </c>
      <c r="B37" s="52" t="s">
        <v>352</v>
      </c>
      <c r="C37" s="195" t="s">
        <v>349</v>
      </c>
      <c r="D37" s="194"/>
      <c r="E37" s="28">
        <v>0</v>
      </c>
      <c r="F37" s="28">
        <v>0</v>
      </c>
      <c r="G37" s="30">
        <f t="shared" ref="G37" si="8">SUM(E37:F37)</f>
        <v>0</v>
      </c>
    </row>
    <row r="38" spans="1:7" x14ac:dyDescent="0.25">
      <c r="A38" s="243" t="s">
        <v>22</v>
      </c>
      <c r="B38" s="243"/>
      <c r="C38" s="243"/>
      <c r="D38" s="16"/>
      <c r="E38" s="106">
        <f>E37</f>
        <v>0</v>
      </c>
      <c r="F38" s="106">
        <f>F37</f>
        <v>0</v>
      </c>
      <c r="G38" s="106">
        <f>G37</f>
        <v>0</v>
      </c>
    </row>
    <row r="39" spans="1:7" x14ac:dyDescent="0.25">
      <c r="A39" s="15">
        <v>3</v>
      </c>
      <c r="B39" s="244" t="s">
        <v>187</v>
      </c>
      <c r="C39" s="244"/>
      <c r="D39" s="244"/>
      <c r="E39" s="244"/>
      <c r="F39" s="244"/>
      <c r="G39" s="244"/>
    </row>
    <row r="40" spans="1:7" x14ac:dyDescent="0.25">
      <c r="A40" s="194" t="s">
        <v>4</v>
      </c>
      <c r="B40" s="195" t="s">
        <v>74</v>
      </c>
      <c r="C40" s="195" t="s">
        <v>74</v>
      </c>
      <c r="D40" s="194"/>
      <c r="E40" s="28">
        <v>0</v>
      </c>
      <c r="F40" s="28">
        <f>285286.95-12319</f>
        <v>272967.95</v>
      </c>
      <c r="G40" s="30">
        <f t="shared" ref="G40" si="9">SUM(E40:F40)</f>
        <v>272967.95</v>
      </c>
    </row>
    <row r="41" spans="1:7" ht="25.5" x14ac:dyDescent="0.25">
      <c r="A41" s="194" t="s">
        <v>5</v>
      </c>
      <c r="B41" s="190" t="s">
        <v>332</v>
      </c>
      <c r="C41" s="195" t="s">
        <v>333</v>
      </c>
      <c r="D41" s="194"/>
      <c r="E41" s="28">
        <f>29953.76</f>
        <v>29953.759999999998</v>
      </c>
      <c r="F41" s="28">
        <v>0</v>
      </c>
      <c r="G41" s="30">
        <f t="shared" ref="G41" si="10">SUM(E41:F41)</f>
        <v>29953.759999999998</v>
      </c>
    </row>
    <row r="42" spans="1:7" x14ac:dyDescent="0.25">
      <c r="A42" s="264" t="s">
        <v>6</v>
      </c>
      <c r="B42" s="262" t="s">
        <v>132</v>
      </c>
      <c r="C42" s="195" t="s">
        <v>327</v>
      </c>
      <c r="D42" s="194"/>
      <c r="E42" s="28">
        <v>4731.12</v>
      </c>
      <c r="F42" s="28">
        <v>0</v>
      </c>
      <c r="G42" s="30">
        <f t="shared" ref="G42:G45" si="11">SUM(E42:F42)</f>
        <v>4731.12</v>
      </c>
    </row>
    <row r="43" spans="1:7" x14ac:dyDescent="0.25">
      <c r="A43" s="269"/>
      <c r="B43" s="266"/>
      <c r="C43" s="195" t="s">
        <v>360</v>
      </c>
      <c r="D43" s="194"/>
      <c r="E43" s="28">
        <f>14393.04</f>
        <v>14393.04</v>
      </c>
      <c r="F43" s="28">
        <v>0</v>
      </c>
      <c r="G43" s="30">
        <f t="shared" si="11"/>
        <v>14393.04</v>
      </c>
    </row>
    <row r="44" spans="1:7" s="1" customFormat="1" x14ac:dyDescent="0.25">
      <c r="A44" s="265"/>
      <c r="B44" s="263"/>
      <c r="C44" s="195" t="s">
        <v>362</v>
      </c>
      <c r="D44" s="194"/>
      <c r="E44" s="28">
        <f>14550</f>
        <v>14550</v>
      </c>
      <c r="F44" s="28">
        <v>12319</v>
      </c>
      <c r="G44" s="30">
        <f t="shared" si="11"/>
        <v>26869</v>
      </c>
    </row>
    <row r="45" spans="1:7" s="1" customFormat="1" x14ac:dyDescent="0.25">
      <c r="A45" s="197" t="s">
        <v>18</v>
      </c>
      <c r="B45" s="195" t="s">
        <v>256</v>
      </c>
      <c r="C45" s="195" t="s">
        <v>262</v>
      </c>
      <c r="D45" s="194"/>
      <c r="E45" s="28">
        <f>75651.02+7751.48+75651.01+7751.48</f>
        <v>166804.99000000002</v>
      </c>
      <c r="F45" s="28">
        <v>0</v>
      </c>
      <c r="G45" s="30">
        <f t="shared" si="11"/>
        <v>166804.99000000002</v>
      </c>
    </row>
    <row r="46" spans="1:7" s="1" customFormat="1" x14ac:dyDescent="0.25">
      <c r="A46" s="264" t="s">
        <v>23</v>
      </c>
      <c r="B46" s="262" t="s">
        <v>13</v>
      </c>
      <c r="C46" s="195" t="s">
        <v>324</v>
      </c>
      <c r="D46" s="194"/>
      <c r="E46" s="28">
        <f>9.05+810.92+93.56+812.81</f>
        <v>1726.34</v>
      </c>
      <c r="F46" s="28">
        <v>0</v>
      </c>
      <c r="G46" s="30">
        <f t="shared" ref="G46:G47" si="12">SUM(E46:F46)</f>
        <v>1726.34</v>
      </c>
    </row>
    <row r="47" spans="1:7" s="1" customFormat="1" x14ac:dyDescent="0.25">
      <c r="A47" s="265"/>
      <c r="B47" s="263"/>
      <c r="C47" s="195" t="s">
        <v>318</v>
      </c>
      <c r="D47" s="194"/>
      <c r="E47" s="28">
        <f>586.45+6.11+118.51+662.54</f>
        <v>1373.6100000000001</v>
      </c>
      <c r="F47" s="28">
        <v>0</v>
      </c>
      <c r="G47" s="30">
        <f t="shared" si="12"/>
        <v>1373.6100000000001</v>
      </c>
    </row>
    <row r="48" spans="1:7" s="1" customFormat="1" x14ac:dyDescent="0.25">
      <c r="A48" s="197" t="s">
        <v>24</v>
      </c>
      <c r="B48" s="33" t="s">
        <v>275</v>
      </c>
      <c r="C48" s="195" t="s">
        <v>317</v>
      </c>
      <c r="D48" s="194"/>
      <c r="E48" s="28">
        <f>71570+160000</f>
        <v>231570</v>
      </c>
      <c r="F48" s="28">
        <v>0</v>
      </c>
      <c r="G48" s="30">
        <f t="shared" ref="G48" si="13">SUM(E48:F48)</f>
        <v>231570</v>
      </c>
    </row>
    <row r="49" spans="1:7" s="1" customFormat="1" ht="25.5" x14ac:dyDescent="0.25">
      <c r="A49" s="197" t="s">
        <v>25</v>
      </c>
      <c r="B49" s="201" t="s">
        <v>112</v>
      </c>
      <c r="C49" s="195" t="s">
        <v>113</v>
      </c>
      <c r="D49" s="194"/>
      <c r="E49" s="28">
        <f>24273.22</f>
        <v>24273.22</v>
      </c>
      <c r="F49" s="28">
        <v>0</v>
      </c>
      <c r="G49" s="30">
        <f t="shared" ref="G49" si="14">SUM(E49:F49)</f>
        <v>24273.22</v>
      </c>
    </row>
    <row r="50" spans="1:7" x14ac:dyDescent="0.25">
      <c r="A50" s="243" t="s">
        <v>22</v>
      </c>
      <c r="B50" s="243"/>
      <c r="C50" s="243"/>
      <c r="D50" s="16"/>
      <c r="E50" s="106">
        <f>SUM(E40:E49)</f>
        <v>489376.07999999996</v>
      </c>
      <c r="F50" s="106">
        <f>SUM(F40:F49)</f>
        <v>285286.95</v>
      </c>
      <c r="G50" s="106">
        <f>SUM(G40:G49)</f>
        <v>774663.03</v>
      </c>
    </row>
    <row r="51" spans="1:7" x14ac:dyDescent="0.25">
      <c r="A51" s="15">
        <v>4</v>
      </c>
      <c r="B51" s="244" t="s">
        <v>192</v>
      </c>
      <c r="C51" s="244"/>
      <c r="D51" s="244"/>
      <c r="E51" s="244"/>
      <c r="F51" s="244"/>
      <c r="G51" s="244"/>
    </row>
    <row r="52" spans="1:7" x14ac:dyDescent="0.25">
      <c r="A52" s="243" t="s">
        <v>22</v>
      </c>
      <c r="B52" s="243"/>
      <c r="C52" s="243"/>
      <c r="D52" s="16"/>
      <c r="E52" s="106">
        <v>0</v>
      </c>
      <c r="F52" s="106">
        <v>0</v>
      </c>
      <c r="G52" s="18">
        <v>0</v>
      </c>
    </row>
    <row r="53" spans="1:7" x14ac:dyDescent="0.25">
      <c r="A53" s="15">
        <v>5</v>
      </c>
      <c r="B53" s="257" t="s">
        <v>193</v>
      </c>
      <c r="C53" s="258"/>
      <c r="D53" s="258"/>
      <c r="E53" s="258"/>
      <c r="F53" s="258"/>
      <c r="G53" s="259"/>
    </row>
    <row r="54" spans="1:7" x14ac:dyDescent="0.25">
      <c r="A54" s="194" t="s">
        <v>32</v>
      </c>
      <c r="B54" s="33" t="s">
        <v>3</v>
      </c>
      <c r="C54" s="195" t="s">
        <v>19</v>
      </c>
      <c r="D54" s="194"/>
      <c r="E54" s="28">
        <v>0</v>
      </c>
      <c r="F54" s="28">
        <v>83547.81</v>
      </c>
      <c r="G54" s="28">
        <f>SUM(E54:F54)</f>
        <v>83547.81</v>
      </c>
    </row>
    <row r="55" spans="1:7" x14ac:dyDescent="0.25">
      <c r="A55" s="243" t="s">
        <v>22</v>
      </c>
      <c r="B55" s="243"/>
      <c r="C55" s="243"/>
      <c r="D55" s="16"/>
      <c r="E55" s="106">
        <f>E54</f>
        <v>0</v>
      </c>
      <c r="F55" s="106">
        <f>F54</f>
        <v>83547.81</v>
      </c>
      <c r="G55" s="18">
        <f>SUM(E55:F55)</f>
        <v>83547.81</v>
      </c>
    </row>
    <row r="56" spans="1:7" x14ac:dyDescent="0.25">
      <c r="A56" s="245" t="s">
        <v>1</v>
      </c>
      <c r="B56" s="245"/>
      <c r="C56" s="245"/>
      <c r="D56" s="245"/>
      <c r="E56" s="39">
        <f>E35+E38+E50+E52+E55</f>
        <v>570199.59</v>
      </c>
      <c r="F56" s="39">
        <f>F35+F38++F52+F55+F50</f>
        <v>368834.76</v>
      </c>
      <c r="G56" s="39">
        <f>G35+G38+G50+G52+G55</f>
        <v>939034.35000000009</v>
      </c>
    </row>
    <row r="57" spans="1:7" x14ac:dyDescent="0.25">
      <c r="A57" s="10" t="s">
        <v>33</v>
      </c>
      <c r="B57" s="10"/>
      <c r="C57" s="11"/>
      <c r="D57" s="12"/>
      <c r="E57" s="108"/>
      <c r="F57" s="108"/>
      <c r="G57" s="108"/>
    </row>
    <row r="59" spans="1:7" x14ac:dyDescent="0.25">
      <c r="A59" s="248" t="s">
        <v>363</v>
      </c>
      <c r="B59" s="248"/>
      <c r="C59" s="248"/>
      <c r="D59" s="248"/>
      <c r="E59" s="248"/>
      <c r="F59" s="248"/>
      <c r="G59" s="248"/>
    </row>
    <row r="60" spans="1:7" ht="38.25" x14ac:dyDescent="0.25">
      <c r="A60" s="13" t="s">
        <v>27</v>
      </c>
      <c r="B60" s="13" t="s">
        <v>28</v>
      </c>
      <c r="C60" s="13" t="s">
        <v>29</v>
      </c>
      <c r="D60" s="13" t="s">
        <v>2</v>
      </c>
      <c r="E60" s="14" t="s">
        <v>356</v>
      </c>
      <c r="F60" s="14" t="s">
        <v>357</v>
      </c>
      <c r="G60" s="14" t="s">
        <v>358</v>
      </c>
    </row>
    <row r="61" spans="1:7" x14ac:dyDescent="0.25">
      <c r="A61" s="15">
        <v>1</v>
      </c>
      <c r="B61" s="244" t="s">
        <v>190</v>
      </c>
      <c r="C61" s="244"/>
      <c r="D61" s="244"/>
      <c r="E61" s="244"/>
      <c r="F61" s="244"/>
      <c r="G61" s="244"/>
    </row>
    <row r="62" spans="1:7" x14ac:dyDescent="0.25">
      <c r="A62" s="243" t="s">
        <v>22</v>
      </c>
      <c r="B62" s="243"/>
      <c r="C62" s="243"/>
      <c r="D62" s="16"/>
      <c r="E62" s="106">
        <v>0</v>
      </c>
      <c r="F62" s="106">
        <v>0</v>
      </c>
      <c r="G62" s="106">
        <v>0</v>
      </c>
    </row>
    <row r="63" spans="1:7" x14ac:dyDescent="0.25">
      <c r="A63" s="15">
        <v>2</v>
      </c>
      <c r="B63" s="244" t="s">
        <v>191</v>
      </c>
      <c r="C63" s="244"/>
      <c r="D63" s="244"/>
      <c r="E63" s="244"/>
      <c r="F63" s="244"/>
      <c r="G63" s="244"/>
    </row>
    <row r="64" spans="1:7" x14ac:dyDescent="0.25">
      <c r="A64" s="243" t="s">
        <v>22</v>
      </c>
      <c r="B64" s="243"/>
      <c r="C64" s="243"/>
      <c r="D64" s="16"/>
      <c r="E64" s="106">
        <v>0</v>
      </c>
      <c r="F64" s="106">
        <v>0</v>
      </c>
      <c r="G64" s="106">
        <v>0</v>
      </c>
    </row>
    <row r="65" spans="1:7" x14ac:dyDescent="0.25">
      <c r="A65" s="15">
        <v>3</v>
      </c>
      <c r="B65" s="244" t="s">
        <v>187</v>
      </c>
      <c r="C65" s="244"/>
      <c r="D65" s="244"/>
      <c r="E65" s="244"/>
      <c r="F65" s="244"/>
      <c r="G65" s="244"/>
    </row>
    <row r="66" spans="1:7" x14ac:dyDescent="0.25">
      <c r="A66" s="194" t="s">
        <v>4</v>
      </c>
      <c r="B66" s="195" t="s">
        <v>74</v>
      </c>
      <c r="C66" s="195" t="s">
        <v>74</v>
      </c>
      <c r="D66" s="194"/>
      <c r="E66" s="28">
        <v>0</v>
      </c>
      <c r="F66" s="28">
        <f>740490.49-476329.81</f>
        <v>264160.68</v>
      </c>
      <c r="G66" s="30">
        <f t="shared" ref="G66" si="15">SUM(E66:F66)</f>
        <v>264160.68</v>
      </c>
    </row>
    <row r="67" spans="1:7" ht="25.5" x14ac:dyDescent="0.25">
      <c r="A67" s="194" t="s">
        <v>5</v>
      </c>
      <c r="B67" s="190" t="s">
        <v>332</v>
      </c>
      <c r="C67" s="195" t="s">
        <v>333</v>
      </c>
      <c r="D67" s="194"/>
      <c r="E67" s="28">
        <v>0</v>
      </c>
      <c r="F67" s="28">
        <f>22964.55+6989.21</f>
        <v>29953.759999999998</v>
      </c>
      <c r="G67" s="30">
        <f t="shared" ref="G67" si="16">SUM(E67:F67)</f>
        <v>29953.759999999998</v>
      </c>
    </row>
    <row r="68" spans="1:7" x14ac:dyDescent="0.25">
      <c r="A68" s="269" t="s">
        <v>6</v>
      </c>
      <c r="B68" s="266" t="s">
        <v>132</v>
      </c>
      <c r="C68" s="195" t="s">
        <v>360</v>
      </c>
      <c r="D68" s="194"/>
      <c r="E68" s="28">
        <f>119.9+13673.34</f>
        <v>13793.24</v>
      </c>
      <c r="F68" s="28">
        <v>0</v>
      </c>
      <c r="G68" s="30">
        <f t="shared" ref="G68:G70" si="17">SUM(E68:F68)</f>
        <v>13793.24</v>
      </c>
    </row>
    <row r="69" spans="1:7" x14ac:dyDescent="0.25">
      <c r="A69" s="265"/>
      <c r="B69" s="263"/>
      <c r="C69" s="195" t="s">
        <v>362</v>
      </c>
      <c r="D69" s="194"/>
      <c r="E69" s="28">
        <v>0</v>
      </c>
      <c r="F69" s="28">
        <f>9478.29</f>
        <v>9478.2900000000009</v>
      </c>
      <c r="G69" s="30">
        <f t="shared" si="17"/>
        <v>9478.2900000000009</v>
      </c>
    </row>
    <row r="70" spans="1:7" x14ac:dyDescent="0.25">
      <c r="A70" s="197" t="s">
        <v>18</v>
      </c>
      <c r="B70" s="195" t="s">
        <v>338</v>
      </c>
      <c r="C70" s="195" t="s">
        <v>364</v>
      </c>
      <c r="D70" s="194"/>
      <c r="E70" s="28">
        <f>4950+2970</f>
        <v>7920</v>
      </c>
      <c r="F70" s="28">
        <v>0</v>
      </c>
      <c r="G70" s="30">
        <f t="shared" si="17"/>
        <v>7920</v>
      </c>
    </row>
    <row r="71" spans="1:7" x14ac:dyDescent="0.25">
      <c r="A71" s="264" t="s">
        <v>23</v>
      </c>
      <c r="B71" s="262" t="s">
        <v>13</v>
      </c>
      <c r="C71" s="195" t="s">
        <v>324</v>
      </c>
      <c r="D71" s="194"/>
      <c r="E71" s="28">
        <f>706.25+81.29</f>
        <v>787.54</v>
      </c>
      <c r="F71" s="28">
        <v>0</v>
      </c>
      <c r="G71" s="30">
        <f t="shared" ref="G71:G72" si="18">SUM(E71:F71)</f>
        <v>787.54</v>
      </c>
    </row>
    <row r="72" spans="1:7" x14ac:dyDescent="0.25">
      <c r="A72" s="265"/>
      <c r="B72" s="263"/>
      <c r="C72" s="195" t="s">
        <v>318</v>
      </c>
      <c r="D72" s="194"/>
      <c r="E72" s="28">
        <f>462.68</f>
        <v>462.68</v>
      </c>
      <c r="F72" s="28">
        <f>51.32</f>
        <v>51.32</v>
      </c>
      <c r="G72" s="30">
        <f t="shared" si="18"/>
        <v>514</v>
      </c>
    </row>
    <row r="73" spans="1:7" x14ac:dyDescent="0.25">
      <c r="A73" s="197" t="s">
        <v>24</v>
      </c>
      <c r="B73" s="33" t="s">
        <v>275</v>
      </c>
      <c r="C73" s="195" t="s">
        <v>317</v>
      </c>
      <c r="D73" s="194"/>
      <c r="E73" s="28">
        <v>0</v>
      </c>
      <c r="F73" s="28">
        <f>300294</f>
        <v>300294</v>
      </c>
      <c r="G73" s="30">
        <f t="shared" ref="G73" si="19">SUM(E73:F73)</f>
        <v>300294</v>
      </c>
    </row>
    <row r="74" spans="1:7" ht="25.5" x14ac:dyDescent="0.25">
      <c r="A74" s="197" t="s">
        <v>25</v>
      </c>
      <c r="B74" s="201" t="s">
        <v>112</v>
      </c>
      <c r="C74" s="195" t="s">
        <v>113</v>
      </c>
      <c r="D74" s="194"/>
      <c r="E74" s="28">
        <v>0</v>
      </c>
      <c r="F74" s="28">
        <f>24273.22</f>
        <v>24273.22</v>
      </c>
      <c r="G74" s="30">
        <f t="shared" ref="G74" si="20">SUM(E74:F74)</f>
        <v>24273.22</v>
      </c>
    </row>
    <row r="75" spans="1:7" s="1" customFormat="1" x14ac:dyDescent="0.25">
      <c r="A75" s="197" t="s">
        <v>41</v>
      </c>
      <c r="B75" s="195" t="s">
        <v>10</v>
      </c>
      <c r="C75" s="195" t="s">
        <v>11</v>
      </c>
      <c r="D75" s="194"/>
      <c r="E75" s="28">
        <v>0</v>
      </c>
      <c r="F75" s="28">
        <f>112279.22</f>
        <v>112279.22</v>
      </c>
      <c r="G75" s="30">
        <f t="shared" ref="G75:G76" si="21">SUM(E75:F75)</f>
        <v>112279.22</v>
      </c>
    </row>
    <row r="76" spans="1:7" s="1" customFormat="1" x14ac:dyDescent="0.25">
      <c r="A76" s="197" t="s">
        <v>167</v>
      </c>
      <c r="B76" s="195" t="s">
        <v>7</v>
      </c>
      <c r="C76" s="195" t="s">
        <v>354</v>
      </c>
      <c r="D76" s="194"/>
      <c r="E76" s="28">
        <f>14760*2</f>
        <v>29520</v>
      </c>
      <c r="F76" s="28">
        <v>0</v>
      </c>
      <c r="G76" s="30">
        <f t="shared" si="21"/>
        <v>29520</v>
      </c>
    </row>
    <row r="77" spans="1:7" x14ac:dyDescent="0.25">
      <c r="A77" s="243" t="s">
        <v>22</v>
      </c>
      <c r="B77" s="243"/>
      <c r="C77" s="243"/>
      <c r="D77" s="16"/>
      <c r="E77" s="106">
        <f>SUM(E66:E76)</f>
        <v>52483.46</v>
      </c>
      <c r="F77" s="106">
        <f t="shared" ref="F77:G77" si="22">SUM(F66:F76)</f>
        <v>740490.49</v>
      </c>
      <c r="G77" s="106">
        <f t="shared" si="22"/>
        <v>792973.95</v>
      </c>
    </row>
    <row r="78" spans="1:7" x14ac:dyDescent="0.25">
      <c r="A78" s="15">
        <v>4</v>
      </c>
      <c r="B78" s="244" t="s">
        <v>192</v>
      </c>
      <c r="C78" s="244"/>
      <c r="D78" s="244"/>
      <c r="E78" s="244"/>
      <c r="F78" s="244"/>
      <c r="G78" s="244"/>
    </row>
    <row r="79" spans="1:7" x14ac:dyDescent="0.25">
      <c r="A79" s="243" t="s">
        <v>22</v>
      </c>
      <c r="B79" s="243"/>
      <c r="C79" s="24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57" t="s">
        <v>193</v>
      </c>
      <c r="C80" s="258"/>
      <c r="D80" s="258"/>
      <c r="E80" s="258"/>
      <c r="F80" s="258"/>
      <c r="G80" s="259"/>
    </row>
    <row r="81" spans="1:7" x14ac:dyDescent="0.25">
      <c r="A81" s="243" t="s">
        <v>22</v>
      </c>
      <c r="B81" s="243"/>
      <c r="C81" s="243"/>
      <c r="D81" s="16"/>
      <c r="E81" s="106">
        <v>0</v>
      </c>
      <c r="F81" s="106">
        <v>0</v>
      </c>
      <c r="G81" s="18">
        <v>0</v>
      </c>
    </row>
    <row r="82" spans="1:7" x14ac:dyDescent="0.25">
      <c r="A82" s="245" t="s">
        <v>1</v>
      </c>
      <c r="B82" s="245"/>
      <c r="C82" s="245"/>
      <c r="D82" s="245"/>
      <c r="E82" s="39">
        <f>E62+E64+E77+E79+E81</f>
        <v>52483.46</v>
      </c>
      <c r="F82" s="39">
        <f>F62+F64++F79+F81+F77</f>
        <v>740490.49</v>
      </c>
      <c r="G82" s="39">
        <f>G62+G64+G77+G79+G81</f>
        <v>792973.95</v>
      </c>
    </row>
    <row r="83" spans="1:7" x14ac:dyDescent="0.25">
      <c r="A83" s="10" t="s">
        <v>33</v>
      </c>
      <c r="B83" s="10"/>
      <c r="C83" s="11"/>
      <c r="D83" s="12"/>
      <c r="E83" s="108"/>
      <c r="F83" s="108"/>
      <c r="G83" s="108"/>
    </row>
    <row r="85" spans="1:7" x14ac:dyDescent="0.25">
      <c r="A85" s="248" t="s">
        <v>365</v>
      </c>
      <c r="B85" s="248"/>
      <c r="C85" s="248"/>
      <c r="D85" s="248"/>
      <c r="E85" s="248"/>
      <c r="F85" s="248"/>
      <c r="G85" s="248"/>
    </row>
    <row r="86" spans="1:7" ht="38.25" x14ac:dyDescent="0.25">
      <c r="A86" s="13" t="s">
        <v>27</v>
      </c>
      <c r="B86" s="13" t="s">
        <v>28</v>
      </c>
      <c r="C86" s="13" t="s">
        <v>29</v>
      </c>
      <c r="D86" s="13" t="s">
        <v>2</v>
      </c>
      <c r="E86" s="14" t="s">
        <v>356</v>
      </c>
      <c r="F86" s="14" t="s">
        <v>357</v>
      </c>
      <c r="G86" s="14" t="s">
        <v>358</v>
      </c>
    </row>
    <row r="87" spans="1:7" x14ac:dyDescent="0.25">
      <c r="A87" s="15">
        <v>1</v>
      </c>
      <c r="B87" s="244" t="s">
        <v>190</v>
      </c>
      <c r="C87" s="244"/>
      <c r="D87" s="244"/>
      <c r="E87" s="244"/>
      <c r="F87" s="244"/>
      <c r="G87" s="244"/>
    </row>
    <row r="88" spans="1:7" x14ac:dyDescent="0.25">
      <c r="A88" s="243" t="s">
        <v>22</v>
      </c>
      <c r="B88" s="243"/>
      <c r="C88" s="243"/>
      <c r="D88" s="16"/>
      <c r="E88" s="106">
        <v>0</v>
      </c>
      <c r="F88" s="106">
        <v>0</v>
      </c>
      <c r="G88" s="106">
        <v>0</v>
      </c>
    </row>
    <row r="89" spans="1:7" x14ac:dyDescent="0.25">
      <c r="A89" s="15">
        <v>2</v>
      </c>
      <c r="B89" s="244" t="s">
        <v>191</v>
      </c>
      <c r="C89" s="244"/>
      <c r="D89" s="244"/>
      <c r="E89" s="244"/>
      <c r="F89" s="244"/>
      <c r="G89" s="244"/>
    </row>
    <row r="90" spans="1:7" x14ac:dyDescent="0.25">
      <c r="A90" s="243" t="s">
        <v>22</v>
      </c>
      <c r="B90" s="243"/>
      <c r="C90" s="243"/>
      <c r="D90" s="16"/>
      <c r="E90" s="106">
        <v>0</v>
      </c>
      <c r="F90" s="106">
        <v>0</v>
      </c>
      <c r="G90" s="106">
        <v>0</v>
      </c>
    </row>
    <row r="91" spans="1:7" x14ac:dyDescent="0.25">
      <c r="A91" s="15">
        <v>3</v>
      </c>
      <c r="B91" s="244" t="s">
        <v>187</v>
      </c>
      <c r="C91" s="244"/>
      <c r="D91" s="244"/>
      <c r="E91" s="244"/>
      <c r="F91" s="244"/>
      <c r="G91" s="244"/>
    </row>
    <row r="92" spans="1:7" x14ac:dyDescent="0.25">
      <c r="A92" s="194" t="s">
        <v>4</v>
      </c>
      <c r="B92" s="195" t="s">
        <v>74</v>
      </c>
      <c r="C92" s="195" t="s">
        <v>74</v>
      </c>
      <c r="D92" s="194"/>
      <c r="E92" s="28">
        <v>0</v>
      </c>
      <c r="F92" s="28">
        <f>651920.18-362520.65</f>
        <v>289399.53000000003</v>
      </c>
      <c r="G92" s="30">
        <f t="shared" ref="G92" si="23">SUM(E92:F92)</f>
        <v>289399.53000000003</v>
      </c>
    </row>
    <row r="93" spans="1:7" ht="25.5" x14ac:dyDescent="0.25">
      <c r="A93" s="194" t="s">
        <v>5</v>
      </c>
      <c r="B93" s="190" t="s">
        <v>332</v>
      </c>
      <c r="C93" s="195" t="s">
        <v>333</v>
      </c>
      <c r="D93" s="194"/>
      <c r="E93" s="28">
        <v>0</v>
      </c>
      <c r="F93" s="28">
        <f>29953.76</f>
        <v>29953.759999999998</v>
      </c>
      <c r="G93" s="30">
        <f t="shared" ref="G93" si="24">SUM(E93:F93)</f>
        <v>29953.759999999998</v>
      </c>
    </row>
    <row r="94" spans="1:7" x14ac:dyDescent="0.25">
      <c r="A94" s="197" t="s">
        <v>6</v>
      </c>
      <c r="B94" s="196" t="s">
        <v>132</v>
      </c>
      <c r="C94" s="195" t="s">
        <v>362</v>
      </c>
      <c r="D94" s="194"/>
      <c r="E94" s="28">
        <v>0</v>
      </c>
      <c r="F94" s="28">
        <f>12222</f>
        <v>12222</v>
      </c>
      <c r="G94" s="30">
        <f t="shared" ref="G94" si="25">SUM(E94:F94)</f>
        <v>12222</v>
      </c>
    </row>
    <row r="95" spans="1:7" x14ac:dyDescent="0.25">
      <c r="A95" s="197" t="s">
        <v>18</v>
      </c>
      <c r="B95" s="33" t="s">
        <v>275</v>
      </c>
      <c r="C95" s="195" t="s">
        <v>317</v>
      </c>
      <c r="D95" s="194"/>
      <c r="E95" s="28">
        <v>0</v>
      </c>
      <c r="F95" s="28">
        <f>191979+23501.07+402.93</f>
        <v>215883</v>
      </c>
      <c r="G95" s="30">
        <f t="shared" ref="G95" si="26">SUM(E95:F95)</f>
        <v>215883</v>
      </c>
    </row>
    <row r="96" spans="1:7" ht="25.5" x14ac:dyDescent="0.25">
      <c r="A96" s="197" t="s">
        <v>23</v>
      </c>
      <c r="B96" s="201" t="s">
        <v>112</v>
      </c>
      <c r="C96" s="195" t="s">
        <v>113</v>
      </c>
      <c r="D96" s="194"/>
      <c r="E96" s="28">
        <v>0</v>
      </c>
      <c r="F96" s="28">
        <f>24273.22</f>
        <v>24273.22</v>
      </c>
      <c r="G96" s="30">
        <f t="shared" ref="G96" si="27">SUM(E96:F96)</f>
        <v>24273.22</v>
      </c>
    </row>
    <row r="97" spans="1:7" s="1" customFormat="1" x14ac:dyDescent="0.25">
      <c r="A97" s="197" t="s">
        <v>24</v>
      </c>
      <c r="B97" s="195" t="s">
        <v>7</v>
      </c>
      <c r="C97" s="195" t="s">
        <v>354</v>
      </c>
      <c r="D97" s="194"/>
      <c r="E97" s="28">
        <v>14760</v>
      </c>
      <c r="F97" s="28">
        <v>0</v>
      </c>
      <c r="G97" s="30">
        <f t="shared" ref="G97:G98" si="28">SUM(E97:F97)</f>
        <v>14760</v>
      </c>
    </row>
    <row r="98" spans="1:7" s="1" customFormat="1" x14ac:dyDescent="0.25">
      <c r="A98" s="197" t="s">
        <v>25</v>
      </c>
      <c r="B98" s="195" t="s">
        <v>10</v>
      </c>
      <c r="C98" s="195" t="s">
        <v>11</v>
      </c>
      <c r="D98" s="194"/>
      <c r="E98" s="28">
        <v>0</v>
      </c>
      <c r="F98" s="28">
        <f>80188.67</f>
        <v>80188.67</v>
      </c>
      <c r="G98" s="30">
        <f t="shared" si="28"/>
        <v>80188.67</v>
      </c>
    </row>
    <row r="99" spans="1:7" x14ac:dyDescent="0.25">
      <c r="A99" s="243" t="s">
        <v>22</v>
      </c>
      <c r="B99" s="243"/>
      <c r="C99" s="243"/>
      <c r="D99" s="16"/>
      <c r="E99" s="106">
        <f>SUM(E92:E98)</f>
        <v>14760</v>
      </c>
      <c r="F99" s="106">
        <f t="shared" ref="F99:G99" si="29">SUM(F92:F98)</f>
        <v>651920.18000000005</v>
      </c>
      <c r="G99" s="106">
        <f t="shared" si="29"/>
        <v>666680.18000000005</v>
      </c>
    </row>
    <row r="100" spans="1:7" x14ac:dyDescent="0.25">
      <c r="A100" s="15">
        <v>4</v>
      </c>
      <c r="B100" s="244" t="s">
        <v>192</v>
      </c>
      <c r="C100" s="244"/>
      <c r="D100" s="244"/>
      <c r="E100" s="244"/>
      <c r="F100" s="244"/>
      <c r="G100" s="244"/>
    </row>
    <row r="101" spans="1:7" x14ac:dyDescent="0.25">
      <c r="A101" s="243" t="s">
        <v>22</v>
      </c>
      <c r="B101" s="243"/>
      <c r="C101" s="243"/>
      <c r="D101" s="16"/>
      <c r="E101" s="106">
        <v>0</v>
      </c>
      <c r="F101" s="106">
        <v>0</v>
      </c>
      <c r="G101" s="18">
        <v>0</v>
      </c>
    </row>
    <row r="102" spans="1:7" x14ac:dyDescent="0.25">
      <c r="A102" s="15">
        <v>5</v>
      </c>
      <c r="B102" s="257" t="s">
        <v>193</v>
      </c>
      <c r="C102" s="258"/>
      <c r="D102" s="258"/>
      <c r="E102" s="258"/>
      <c r="F102" s="258"/>
      <c r="G102" s="259"/>
    </row>
    <row r="103" spans="1:7" x14ac:dyDescent="0.25">
      <c r="A103" s="243" t="s">
        <v>22</v>
      </c>
      <c r="B103" s="243"/>
      <c r="C103" s="243"/>
      <c r="D103" s="16"/>
      <c r="E103" s="106">
        <v>0</v>
      </c>
      <c r="F103" s="106">
        <v>0</v>
      </c>
      <c r="G103" s="18">
        <v>0</v>
      </c>
    </row>
    <row r="104" spans="1:7" x14ac:dyDescent="0.25">
      <c r="A104" s="245" t="s">
        <v>1</v>
      </c>
      <c r="B104" s="245"/>
      <c r="C104" s="245"/>
      <c r="D104" s="245"/>
      <c r="E104" s="39">
        <f>E88+E90+E99+E101+E103</f>
        <v>14760</v>
      </c>
      <c r="F104" s="39">
        <f>F88+F90++F101+F103+F99</f>
        <v>651920.18000000005</v>
      </c>
      <c r="G104" s="39">
        <f>G88+G90+G99+G101+G103</f>
        <v>666680.18000000005</v>
      </c>
    </row>
    <row r="105" spans="1:7" x14ac:dyDescent="0.25">
      <c r="A105" s="10" t="s">
        <v>33</v>
      </c>
      <c r="B105" s="10"/>
      <c r="C105" s="11"/>
      <c r="D105" s="12"/>
      <c r="E105" s="108"/>
      <c r="F105" s="108"/>
      <c r="G105" s="108"/>
    </row>
    <row r="107" spans="1:7" x14ac:dyDescent="0.25">
      <c r="A107" s="248" t="s">
        <v>366</v>
      </c>
      <c r="B107" s="248"/>
      <c r="C107" s="248"/>
      <c r="D107" s="248"/>
      <c r="E107" s="248"/>
      <c r="F107" s="248"/>
      <c r="G107" s="248"/>
    </row>
    <row r="108" spans="1:7" ht="38.25" x14ac:dyDescent="0.25">
      <c r="A108" s="13" t="s">
        <v>27</v>
      </c>
      <c r="B108" s="13" t="s">
        <v>28</v>
      </c>
      <c r="C108" s="13" t="s">
        <v>29</v>
      </c>
      <c r="D108" s="13" t="s">
        <v>2</v>
      </c>
      <c r="E108" s="14" t="s">
        <v>356</v>
      </c>
      <c r="F108" s="14" t="s">
        <v>357</v>
      </c>
      <c r="G108" s="14" t="s">
        <v>358</v>
      </c>
    </row>
    <row r="109" spans="1:7" x14ac:dyDescent="0.25">
      <c r="A109" s="15">
        <v>1</v>
      </c>
      <c r="B109" s="244" t="s">
        <v>190</v>
      </c>
      <c r="C109" s="244"/>
      <c r="D109" s="244"/>
      <c r="E109" s="244"/>
      <c r="F109" s="244"/>
      <c r="G109" s="244"/>
    </row>
    <row r="110" spans="1:7" x14ac:dyDescent="0.25">
      <c r="A110" s="243" t="s">
        <v>22</v>
      </c>
      <c r="B110" s="243"/>
      <c r="C110" s="243"/>
      <c r="D110" s="16"/>
      <c r="E110" s="106">
        <v>0</v>
      </c>
      <c r="F110" s="106">
        <v>0</v>
      </c>
      <c r="G110" s="106">
        <v>0</v>
      </c>
    </row>
    <row r="111" spans="1:7" x14ac:dyDescent="0.25">
      <c r="A111" s="15">
        <v>2</v>
      </c>
      <c r="B111" s="244" t="s">
        <v>191</v>
      </c>
      <c r="C111" s="244"/>
      <c r="D111" s="244"/>
      <c r="E111" s="244"/>
      <c r="F111" s="244"/>
      <c r="G111" s="244"/>
    </row>
    <row r="112" spans="1:7" x14ac:dyDescent="0.25">
      <c r="A112" s="243" t="s">
        <v>22</v>
      </c>
      <c r="B112" s="243"/>
      <c r="C112" s="243"/>
      <c r="D112" s="16"/>
      <c r="E112" s="106">
        <v>0</v>
      </c>
      <c r="F112" s="106">
        <v>0</v>
      </c>
      <c r="G112" s="106">
        <v>0</v>
      </c>
    </row>
    <row r="113" spans="1:7" x14ac:dyDescent="0.25">
      <c r="A113" s="15">
        <v>3</v>
      </c>
      <c r="B113" s="244" t="s">
        <v>187</v>
      </c>
      <c r="C113" s="244"/>
      <c r="D113" s="244"/>
      <c r="E113" s="244"/>
      <c r="F113" s="244"/>
      <c r="G113" s="244"/>
    </row>
    <row r="114" spans="1:7" x14ac:dyDescent="0.25">
      <c r="A114" s="198" t="s">
        <v>4</v>
      </c>
      <c r="B114" s="199" t="s">
        <v>74</v>
      </c>
      <c r="C114" s="199" t="s">
        <v>74</v>
      </c>
      <c r="D114" s="198"/>
      <c r="E114" s="28">
        <v>0</v>
      </c>
      <c r="F114" s="28">
        <f>26468.59+32709.7+3082.79+180235.45+4692.25+6281.47+61381.59+11836.96+13920.43+1931.82+1234.68+24.19+1110.1+84.28+11431.24</f>
        <v>356425.54000000004</v>
      </c>
      <c r="G114" s="30">
        <f t="shared" ref="G114" si="30">SUM(E114:F114)</f>
        <v>356425.54000000004</v>
      </c>
    </row>
    <row r="115" spans="1:7" ht="25.5" x14ac:dyDescent="0.25">
      <c r="A115" s="198" t="s">
        <v>5</v>
      </c>
      <c r="B115" s="190" t="s">
        <v>332</v>
      </c>
      <c r="C115" s="199" t="s">
        <v>333</v>
      </c>
      <c r="D115" s="198"/>
      <c r="E115" s="28">
        <v>0</v>
      </c>
      <c r="F115" s="28">
        <f>29953.76+8337.79</f>
        <v>38291.550000000003</v>
      </c>
      <c r="G115" s="30">
        <f t="shared" ref="G115:G116" si="31">SUM(E115:F115)</f>
        <v>38291.550000000003</v>
      </c>
    </row>
    <row r="116" spans="1:7" x14ac:dyDescent="0.25">
      <c r="A116" s="264" t="s">
        <v>6</v>
      </c>
      <c r="B116" s="262" t="s">
        <v>132</v>
      </c>
      <c r="C116" s="199" t="s">
        <v>362</v>
      </c>
      <c r="D116" s="198"/>
      <c r="E116" s="28">
        <v>0</v>
      </c>
      <c r="F116" s="28">
        <v>13774</v>
      </c>
      <c r="G116" s="30">
        <f t="shared" si="31"/>
        <v>13774</v>
      </c>
    </row>
    <row r="117" spans="1:7" s="1" customFormat="1" x14ac:dyDescent="0.25">
      <c r="A117" s="265"/>
      <c r="B117" s="263"/>
      <c r="C117" s="199" t="s">
        <v>360</v>
      </c>
      <c r="D117" s="198"/>
      <c r="E117" s="28">
        <v>0</v>
      </c>
      <c r="F117" s="28">
        <f>14393.04+4317.91</f>
        <v>18710.95</v>
      </c>
      <c r="G117" s="30">
        <f t="shared" ref="G117:G118" si="32">SUM(E117:F117)</f>
        <v>18710.95</v>
      </c>
    </row>
    <row r="118" spans="1:7" x14ac:dyDescent="0.25">
      <c r="A118" s="200" t="s">
        <v>18</v>
      </c>
      <c r="B118" s="199" t="s">
        <v>7</v>
      </c>
      <c r="C118" s="199" t="s">
        <v>354</v>
      </c>
      <c r="D118" s="198"/>
      <c r="E118" s="28">
        <v>0</v>
      </c>
      <c r="F118" s="28">
        <v>14760</v>
      </c>
      <c r="G118" s="30">
        <f t="shared" si="32"/>
        <v>14760</v>
      </c>
    </row>
    <row r="119" spans="1:7" s="1" customFormat="1" x14ac:dyDescent="0.25">
      <c r="A119" s="200" t="s">
        <v>23</v>
      </c>
      <c r="B119" s="199" t="s">
        <v>368</v>
      </c>
      <c r="C119" s="199" t="s">
        <v>367</v>
      </c>
      <c r="D119" s="198"/>
      <c r="E119" s="28">
        <v>0</v>
      </c>
      <c r="F119" s="28">
        <f>9158</f>
        <v>9158</v>
      </c>
      <c r="G119" s="30">
        <f t="shared" ref="G119:G121" si="33">SUM(E119:F119)</f>
        <v>9158</v>
      </c>
    </row>
    <row r="120" spans="1:7" s="1" customFormat="1" x14ac:dyDescent="0.25">
      <c r="A120" s="264" t="s">
        <v>24</v>
      </c>
      <c r="B120" s="262" t="s">
        <v>13</v>
      </c>
      <c r="C120" s="199" t="s">
        <v>324</v>
      </c>
      <c r="D120" s="198"/>
      <c r="E120" s="28">
        <v>0</v>
      </c>
      <c r="F120" s="28">
        <v>920.35</v>
      </c>
      <c r="G120" s="30">
        <f t="shared" si="33"/>
        <v>920.35</v>
      </c>
    </row>
    <row r="121" spans="1:7" s="1" customFormat="1" x14ac:dyDescent="0.25">
      <c r="A121" s="265"/>
      <c r="B121" s="263"/>
      <c r="C121" s="199" t="s">
        <v>318</v>
      </c>
      <c r="D121" s="198"/>
      <c r="E121" s="28">
        <v>0</v>
      </c>
      <c r="F121" s="28">
        <f>800.56+88.79</f>
        <v>889.34999999999991</v>
      </c>
      <c r="G121" s="30">
        <f t="shared" si="33"/>
        <v>889.34999999999991</v>
      </c>
    </row>
    <row r="122" spans="1:7" x14ac:dyDescent="0.25">
      <c r="A122" s="243" t="s">
        <v>22</v>
      </c>
      <c r="B122" s="243"/>
      <c r="C122" s="243"/>
      <c r="D122" s="16"/>
      <c r="E122" s="106">
        <f>SUM(E114:E121)</f>
        <v>0</v>
      </c>
      <c r="F122" s="106">
        <f>SUM(F114:F121)</f>
        <v>452929.74</v>
      </c>
      <c r="G122" s="106">
        <f>SUM(G114:G121)</f>
        <v>452929.74</v>
      </c>
    </row>
    <row r="123" spans="1:7" x14ac:dyDescent="0.25">
      <c r="A123" s="15">
        <v>4</v>
      </c>
      <c r="B123" s="244" t="s">
        <v>192</v>
      </c>
      <c r="C123" s="244"/>
      <c r="D123" s="244"/>
      <c r="E123" s="244"/>
      <c r="F123" s="244"/>
      <c r="G123" s="244"/>
    </row>
    <row r="124" spans="1:7" x14ac:dyDescent="0.25">
      <c r="A124" s="243" t="s">
        <v>22</v>
      </c>
      <c r="B124" s="243"/>
      <c r="C124" s="243"/>
      <c r="D124" s="16"/>
      <c r="E124" s="106">
        <v>0</v>
      </c>
      <c r="F124" s="106">
        <v>0</v>
      </c>
      <c r="G124" s="18">
        <v>0</v>
      </c>
    </row>
    <row r="125" spans="1:7" x14ac:dyDescent="0.25">
      <c r="A125" s="15">
        <v>5</v>
      </c>
      <c r="B125" s="257" t="s">
        <v>193</v>
      </c>
      <c r="C125" s="258"/>
      <c r="D125" s="258"/>
      <c r="E125" s="258"/>
      <c r="F125" s="258"/>
      <c r="G125" s="259"/>
    </row>
    <row r="126" spans="1:7" x14ac:dyDescent="0.25">
      <c r="A126" s="243" t="s">
        <v>22</v>
      </c>
      <c r="B126" s="243"/>
      <c r="C126" s="243"/>
      <c r="D126" s="16"/>
      <c r="E126" s="106">
        <v>0</v>
      </c>
      <c r="F126" s="106">
        <v>0</v>
      </c>
      <c r="G126" s="18">
        <v>0</v>
      </c>
    </row>
    <row r="127" spans="1:7" x14ac:dyDescent="0.25">
      <c r="A127" s="245" t="s">
        <v>1</v>
      </c>
      <c r="B127" s="245"/>
      <c r="C127" s="245"/>
      <c r="D127" s="245"/>
      <c r="E127" s="39">
        <f>E110+E112+E122+E124+E126</f>
        <v>0</v>
      </c>
      <c r="F127" s="39">
        <f>F110+F112++F124+F126+F122</f>
        <v>452929.74</v>
      </c>
      <c r="G127" s="39">
        <f>G110+G112+G122+G124+G126</f>
        <v>452929.74</v>
      </c>
    </row>
    <row r="128" spans="1:7" x14ac:dyDescent="0.25">
      <c r="A128" s="10" t="s">
        <v>33</v>
      </c>
      <c r="B128" s="10"/>
      <c r="C128" s="11"/>
      <c r="D128" s="12"/>
      <c r="E128" s="108"/>
      <c r="F128" s="108"/>
      <c r="G128" s="108"/>
    </row>
    <row r="130" spans="1:7" x14ac:dyDescent="0.25">
      <c r="A130" s="248" t="s">
        <v>369</v>
      </c>
      <c r="B130" s="248"/>
      <c r="C130" s="248"/>
      <c r="D130" s="248"/>
      <c r="E130" s="248"/>
      <c r="F130" s="248"/>
      <c r="G130" s="248"/>
    </row>
    <row r="131" spans="1:7" ht="38.25" x14ac:dyDescent="0.25">
      <c r="A131" s="13" t="s">
        <v>27</v>
      </c>
      <c r="B131" s="13" t="s">
        <v>28</v>
      </c>
      <c r="C131" s="13" t="s">
        <v>29</v>
      </c>
      <c r="D131" s="13" t="s">
        <v>2</v>
      </c>
      <c r="E131" s="14" t="s">
        <v>356</v>
      </c>
      <c r="F131" s="14" t="s">
        <v>357</v>
      </c>
      <c r="G131" s="14" t="s">
        <v>358</v>
      </c>
    </row>
    <row r="132" spans="1:7" x14ac:dyDescent="0.25">
      <c r="A132" s="15">
        <v>1</v>
      </c>
      <c r="B132" s="244" t="s">
        <v>190</v>
      </c>
      <c r="C132" s="244"/>
      <c r="D132" s="244"/>
      <c r="E132" s="244"/>
      <c r="F132" s="244"/>
      <c r="G132" s="244"/>
    </row>
    <row r="133" spans="1:7" x14ac:dyDescent="0.25">
      <c r="A133" s="243" t="s">
        <v>22</v>
      </c>
      <c r="B133" s="243"/>
      <c r="C133" s="243"/>
      <c r="D133" s="16"/>
      <c r="E133" s="106">
        <v>0</v>
      </c>
      <c r="F133" s="106">
        <v>0</v>
      </c>
      <c r="G133" s="106">
        <v>0</v>
      </c>
    </row>
    <row r="134" spans="1:7" x14ac:dyDescent="0.25">
      <c r="A134" s="15">
        <v>2</v>
      </c>
      <c r="B134" s="244" t="s">
        <v>191</v>
      </c>
      <c r="C134" s="244"/>
      <c r="D134" s="244"/>
      <c r="E134" s="244"/>
      <c r="F134" s="244"/>
      <c r="G134" s="244"/>
    </row>
    <row r="135" spans="1:7" x14ac:dyDescent="0.25">
      <c r="A135" s="243" t="s">
        <v>22</v>
      </c>
      <c r="B135" s="243"/>
      <c r="C135" s="243"/>
      <c r="D135" s="16"/>
      <c r="E135" s="106">
        <v>0</v>
      </c>
      <c r="F135" s="106">
        <v>0</v>
      </c>
      <c r="G135" s="106">
        <v>0</v>
      </c>
    </row>
    <row r="136" spans="1:7" x14ac:dyDescent="0.25">
      <c r="A136" s="15">
        <v>3</v>
      </c>
      <c r="B136" s="244" t="s">
        <v>187</v>
      </c>
      <c r="C136" s="244"/>
      <c r="D136" s="244"/>
      <c r="E136" s="244"/>
      <c r="F136" s="244"/>
      <c r="G136" s="244"/>
    </row>
    <row r="137" spans="1:7" x14ac:dyDescent="0.25">
      <c r="A137" s="202" t="s">
        <v>4</v>
      </c>
      <c r="B137" s="203" t="s">
        <v>74</v>
      </c>
      <c r="C137" s="203" t="s">
        <v>74</v>
      </c>
      <c r="D137" s="202"/>
      <c r="E137" s="28">
        <v>0</v>
      </c>
      <c r="F137" s="28">
        <f>847229.31-377166.06</f>
        <v>470063.25000000006</v>
      </c>
      <c r="G137" s="30">
        <f t="shared" ref="G137" si="34">SUM(E137:F137)</f>
        <v>470063.25000000006</v>
      </c>
    </row>
    <row r="138" spans="1:7" ht="25.5" x14ac:dyDescent="0.25">
      <c r="A138" s="202" t="s">
        <v>5</v>
      </c>
      <c r="B138" s="190" t="s">
        <v>332</v>
      </c>
      <c r="C138" s="203" t="s">
        <v>333</v>
      </c>
      <c r="D138" s="202"/>
      <c r="E138" s="28">
        <v>0</v>
      </c>
      <c r="F138" s="28">
        <f>29953.76+3013.66</f>
        <v>32967.42</v>
      </c>
      <c r="G138" s="30">
        <f t="shared" ref="G138" si="35">SUM(E138:F138)</f>
        <v>32967.42</v>
      </c>
    </row>
    <row r="139" spans="1:7" x14ac:dyDescent="0.25">
      <c r="A139" s="205" t="s">
        <v>6</v>
      </c>
      <c r="B139" s="204" t="s">
        <v>132</v>
      </c>
      <c r="C139" s="203" t="s">
        <v>360</v>
      </c>
      <c r="D139" s="202"/>
      <c r="E139" s="28">
        <v>0</v>
      </c>
      <c r="F139" s="28">
        <f>12473.97+14393.04</f>
        <v>26867.010000000002</v>
      </c>
      <c r="G139" s="30">
        <f t="shared" ref="G139:G140" si="36">SUM(E139:F139)</f>
        <v>26867.010000000002</v>
      </c>
    </row>
    <row r="140" spans="1:7" x14ac:dyDescent="0.25">
      <c r="A140" s="205" t="s">
        <v>18</v>
      </c>
      <c r="B140" s="203" t="s">
        <v>7</v>
      </c>
      <c r="C140" s="203" t="s">
        <v>354</v>
      </c>
      <c r="D140" s="202"/>
      <c r="E140" s="28">
        <v>0</v>
      </c>
      <c r="F140" s="28">
        <f>3444+8487</f>
        <v>11931</v>
      </c>
      <c r="G140" s="30">
        <f t="shared" si="36"/>
        <v>11931</v>
      </c>
    </row>
    <row r="141" spans="1:7" x14ac:dyDescent="0.25">
      <c r="A141" s="205" t="s">
        <v>23</v>
      </c>
      <c r="B141" s="203" t="s">
        <v>368</v>
      </c>
      <c r="C141" s="203" t="s">
        <v>370</v>
      </c>
      <c r="D141" s="202"/>
      <c r="E141" s="28">
        <v>0</v>
      </c>
      <c r="F141" s="28">
        <f>9740+4950</f>
        <v>14690</v>
      </c>
      <c r="G141" s="30">
        <f t="shared" ref="G141:G144" si="37">SUM(E141:F141)</f>
        <v>14690</v>
      </c>
    </row>
    <row r="142" spans="1:7" s="1" customFormat="1" x14ac:dyDescent="0.25">
      <c r="A142" s="205" t="s">
        <v>25</v>
      </c>
      <c r="B142" s="204" t="s">
        <v>10</v>
      </c>
      <c r="C142" s="203" t="s">
        <v>11</v>
      </c>
      <c r="D142" s="202"/>
      <c r="E142" s="28">
        <v>0</v>
      </c>
      <c r="F142" s="28">
        <f>102207+98071.43</f>
        <v>200278.43</v>
      </c>
      <c r="G142" s="30">
        <f t="shared" si="37"/>
        <v>200278.43</v>
      </c>
    </row>
    <row r="143" spans="1:7" s="1" customFormat="1" ht="25.5" x14ac:dyDescent="0.25">
      <c r="A143" s="205" t="s">
        <v>41</v>
      </c>
      <c r="B143" s="201" t="s">
        <v>112</v>
      </c>
      <c r="C143" s="203" t="s">
        <v>113</v>
      </c>
      <c r="D143" s="202"/>
      <c r="E143" s="28">
        <v>0</v>
      </c>
      <c r="F143" s="28">
        <f>1798.01+24273.22+22475.21</f>
        <v>48546.44</v>
      </c>
      <c r="G143" s="30">
        <f t="shared" si="37"/>
        <v>48546.44</v>
      </c>
    </row>
    <row r="144" spans="1:7" s="1" customFormat="1" x14ac:dyDescent="0.25">
      <c r="A144" s="205" t="s">
        <v>167</v>
      </c>
      <c r="B144" s="33" t="s">
        <v>275</v>
      </c>
      <c r="C144" s="203" t="s">
        <v>317</v>
      </c>
      <c r="D144" s="202"/>
      <c r="E144" s="28">
        <v>0</v>
      </c>
      <c r="F144" s="28">
        <f>21792.96+20092.8</f>
        <v>41885.759999999995</v>
      </c>
      <c r="G144" s="30">
        <f t="shared" si="37"/>
        <v>41885.759999999995</v>
      </c>
    </row>
    <row r="145" spans="1:7" x14ac:dyDescent="0.25">
      <c r="A145" s="243" t="s">
        <v>22</v>
      </c>
      <c r="B145" s="243"/>
      <c r="C145" s="243"/>
      <c r="D145" s="16"/>
      <c r="E145" s="106">
        <f>SUM(E137:E144)</f>
        <v>0</v>
      </c>
      <c r="F145" s="106">
        <f>SUM(F137:F144)</f>
        <v>847229.31</v>
      </c>
      <c r="G145" s="106">
        <f>SUM(G137:G144)</f>
        <v>847229.31</v>
      </c>
    </row>
    <row r="146" spans="1:7" x14ac:dyDescent="0.25">
      <c r="A146" s="15">
        <v>4</v>
      </c>
      <c r="B146" s="244" t="s">
        <v>192</v>
      </c>
      <c r="C146" s="244"/>
      <c r="D146" s="244"/>
      <c r="E146" s="244"/>
      <c r="F146" s="244"/>
      <c r="G146" s="244"/>
    </row>
    <row r="147" spans="1:7" x14ac:dyDescent="0.25">
      <c r="A147" s="243" t="s">
        <v>22</v>
      </c>
      <c r="B147" s="243"/>
      <c r="C147" s="243"/>
      <c r="D147" s="16"/>
      <c r="E147" s="106">
        <v>0</v>
      </c>
      <c r="F147" s="106">
        <v>0</v>
      </c>
      <c r="G147" s="18">
        <v>0</v>
      </c>
    </row>
    <row r="148" spans="1:7" x14ac:dyDescent="0.25">
      <c r="A148" s="15">
        <v>5</v>
      </c>
      <c r="B148" s="257" t="s">
        <v>193</v>
      </c>
      <c r="C148" s="258"/>
      <c r="D148" s="258"/>
      <c r="E148" s="258"/>
      <c r="F148" s="258"/>
      <c r="G148" s="259"/>
    </row>
    <row r="149" spans="1:7" x14ac:dyDescent="0.25">
      <c r="A149" s="243" t="s">
        <v>22</v>
      </c>
      <c r="B149" s="243"/>
      <c r="C149" s="243"/>
      <c r="D149" s="16"/>
      <c r="E149" s="106">
        <v>0</v>
      </c>
      <c r="F149" s="106">
        <v>0</v>
      </c>
      <c r="G149" s="18">
        <v>0</v>
      </c>
    </row>
    <row r="150" spans="1:7" x14ac:dyDescent="0.25">
      <c r="A150" s="245" t="s">
        <v>1</v>
      </c>
      <c r="B150" s="245"/>
      <c r="C150" s="245"/>
      <c r="D150" s="245"/>
      <c r="E150" s="39">
        <f>E133+E135+E145+E147+E149</f>
        <v>0</v>
      </c>
      <c r="F150" s="39">
        <f>F133+F135++F147+F149+F145</f>
        <v>847229.31</v>
      </c>
      <c r="G150" s="39">
        <f>G133+G135+G145+G147+G149</f>
        <v>847229.31</v>
      </c>
    </row>
    <row r="151" spans="1:7" x14ac:dyDescent="0.25">
      <c r="A151" s="10" t="s">
        <v>33</v>
      </c>
      <c r="B151" s="10"/>
      <c r="C151" s="11"/>
      <c r="D151" s="12"/>
      <c r="E151" s="108"/>
      <c r="F151" s="108"/>
      <c r="G151" s="108"/>
    </row>
    <row r="153" spans="1:7" x14ac:dyDescent="0.25">
      <c r="A153" s="248" t="s">
        <v>371</v>
      </c>
      <c r="B153" s="248"/>
      <c r="C153" s="248"/>
      <c r="D153" s="248"/>
      <c r="E153" s="248"/>
      <c r="F153" s="248"/>
      <c r="G153" s="24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356</v>
      </c>
      <c r="F154" s="14" t="s">
        <v>357</v>
      </c>
      <c r="G154" s="14" t="s">
        <v>358</v>
      </c>
    </row>
    <row r="155" spans="1:7" x14ac:dyDescent="0.25">
      <c r="A155" s="15">
        <v>1</v>
      </c>
      <c r="B155" s="244" t="s">
        <v>190</v>
      </c>
      <c r="C155" s="244"/>
      <c r="D155" s="244"/>
      <c r="E155" s="244"/>
      <c r="F155" s="244"/>
      <c r="G155" s="244"/>
    </row>
    <row r="156" spans="1:7" x14ac:dyDescent="0.25">
      <c r="A156" s="243" t="s">
        <v>22</v>
      </c>
      <c r="B156" s="243"/>
      <c r="C156" s="243"/>
      <c r="D156" s="16"/>
      <c r="E156" s="106">
        <v>0</v>
      </c>
      <c r="F156" s="106">
        <v>0</v>
      </c>
      <c r="G156" s="106">
        <v>0</v>
      </c>
    </row>
    <row r="157" spans="1:7" x14ac:dyDescent="0.25">
      <c r="A157" s="15">
        <v>2</v>
      </c>
      <c r="B157" s="244" t="s">
        <v>191</v>
      </c>
      <c r="C157" s="244"/>
      <c r="D157" s="244"/>
      <c r="E157" s="244"/>
      <c r="F157" s="244"/>
      <c r="G157" s="244"/>
    </row>
    <row r="158" spans="1:7" s="1" customFormat="1" x14ac:dyDescent="0.25">
      <c r="A158" s="50" t="s">
        <v>218</v>
      </c>
      <c r="B158" s="52" t="s">
        <v>352</v>
      </c>
      <c r="C158" s="203" t="s">
        <v>349</v>
      </c>
      <c r="D158" s="202"/>
      <c r="E158" s="28">
        <v>0</v>
      </c>
      <c r="F158" s="28">
        <v>197490</v>
      </c>
      <c r="G158" s="30">
        <f t="shared" ref="G158" si="38">SUM(E158:F158)</f>
        <v>197490</v>
      </c>
    </row>
    <row r="159" spans="1:7" x14ac:dyDescent="0.25">
      <c r="A159" s="243" t="s">
        <v>22</v>
      </c>
      <c r="B159" s="243"/>
      <c r="C159" s="243"/>
      <c r="D159" s="16"/>
      <c r="E159" s="106">
        <v>0</v>
      </c>
      <c r="F159" s="106">
        <f>F158</f>
        <v>197490</v>
      </c>
      <c r="G159" s="106">
        <f>G158</f>
        <v>197490</v>
      </c>
    </row>
    <row r="160" spans="1:7" x14ac:dyDescent="0.25">
      <c r="A160" s="15">
        <v>3</v>
      </c>
      <c r="B160" s="244" t="s">
        <v>187</v>
      </c>
      <c r="C160" s="244"/>
      <c r="D160" s="244"/>
      <c r="E160" s="244"/>
      <c r="F160" s="244"/>
      <c r="G160" s="244"/>
    </row>
    <row r="161" spans="1:7" x14ac:dyDescent="0.25">
      <c r="A161" s="202" t="s">
        <v>4</v>
      </c>
      <c r="B161" s="203" t="s">
        <v>74</v>
      </c>
      <c r="C161" s="203" t="s">
        <v>74</v>
      </c>
      <c r="D161" s="202"/>
      <c r="E161" s="28">
        <v>0</v>
      </c>
      <c r="F161" s="28">
        <f>561377.58-205077.9</f>
        <v>356299.67999999993</v>
      </c>
      <c r="G161" s="30">
        <f t="shared" ref="G161" si="39">SUM(E161:F161)</f>
        <v>356299.67999999993</v>
      </c>
    </row>
    <row r="162" spans="1:7" ht="25.5" x14ac:dyDescent="0.25">
      <c r="A162" s="202" t="s">
        <v>5</v>
      </c>
      <c r="B162" s="190" t="s">
        <v>332</v>
      </c>
      <c r="C162" s="203" t="s">
        <v>333</v>
      </c>
      <c r="D162" s="202"/>
      <c r="E162" s="28">
        <v>0</v>
      </c>
      <c r="F162" s="28">
        <f>29953.76+3013.66+29953.76+3013.66</f>
        <v>65934.84</v>
      </c>
      <c r="G162" s="30">
        <f t="shared" ref="G162" si="40">SUM(E162:F162)</f>
        <v>65934.84</v>
      </c>
    </row>
    <row r="163" spans="1:7" x14ac:dyDescent="0.25">
      <c r="A163" s="264" t="s">
        <v>6</v>
      </c>
      <c r="B163" s="262" t="s">
        <v>132</v>
      </c>
      <c r="C163" s="203" t="s">
        <v>360</v>
      </c>
      <c r="D163" s="202"/>
      <c r="E163" s="28">
        <v>0</v>
      </c>
      <c r="F163" s="28">
        <f>11754.18</f>
        <v>11754.18</v>
      </c>
      <c r="G163" s="30">
        <f t="shared" ref="G163" si="41">SUM(E163:F163)</f>
        <v>11754.18</v>
      </c>
    </row>
    <row r="164" spans="1:7" s="1" customFormat="1" x14ac:dyDescent="0.25">
      <c r="A164" s="269"/>
      <c r="B164" s="266"/>
      <c r="C164" s="203" t="s">
        <v>372</v>
      </c>
      <c r="D164" s="202"/>
      <c r="E164" s="28">
        <v>2247.5700000000002</v>
      </c>
      <c r="F164" s="28">
        <v>280.88</v>
      </c>
      <c r="G164" s="30">
        <f t="shared" ref="G164:G165" si="42">SUM(E164:F164)</f>
        <v>2528.4500000000003</v>
      </c>
    </row>
    <row r="165" spans="1:7" s="1" customFormat="1" x14ac:dyDescent="0.25">
      <c r="A165" s="265"/>
      <c r="B165" s="263"/>
      <c r="C165" s="203" t="s">
        <v>373</v>
      </c>
      <c r="D165" s="202"/>
      <c r="E165" s="28">
        <v>0</v>
      </c>
      <c r="F165" s="28">
        <f>10282+10476</f>
        <v>20758</v>
      </c>
      <c r="G165" s="30">
        <f t="shared" si="42"/>
        <v>20758</v>
      </c>
    </row>
    <row r="166" spans="1:7" x14ac:dyDescent="0.25">
      <c r="A166" s="205" t="s">
        <v>18</v>
      </c>
      <c r="B166" s="204" t="s">
        <v>10</v>
      </c>
      <c r="C166" s="203" t="s">
        <v>11</v>
      </c>
      <c r="D166" s="202"/>
      <c r="E166" s="28">
        <v>0</v>
      </c>
      <c r="F166" s="28">
        <f>71812.67</f>
        <v>71812.67</v>
      </c>
      <c r="G166" s="30">
        <f t="shared" ref="G166:G170" si="43">SUM(E166:F166)</f>
        <v>71812.67</v>
      </c>
    </row>
    <row r="167" spans="1:7" ht="25.5" x14ac:dyDescent="0.25">
      <c r="A167" s="205" t="s">
        <v>23</v>
      </c>
      <c r="B167" s="201" t="s">
        <v>112</v>
      </c>
      <c r="C167" s="203" t="s">
        <v>113</v>
      </c>
      <c r="D167" s="202"/>
      <c r="E167" s="28">
        <v>0</v>
      </c>
      <c r="F167" s="28">
        <f>24273.22</f>
        <v>24273.22</v>
      </c>
      <c r="G167" s="30">
        <f t="shared" si="43"/>
        <v>24273.22</v>
      </c>
    </row>
    <row r="168" spans="1:7" x14ac:dyDescent="0.25">
      <c r="A168" s="205" t="s">
        <v>24</v>
      </c>
      <c r="B168" s="33" t="s">
        <v>275</v>
      </c>
      <c r="C168" s="203" t="s">
        <v>317</v>
      </c>
      <c r="D168" s="202"/>
      <c r="E168" s="28">
        <v>0</v>
      </c>
      <c r="F168" s="28">
        <f>4791.36</f>
        <v>4791.3599999999997</v>
      </c>
      <c r="G168" s="30">
        <f t="shared" si="43"/>
        <v>4791.3599999999997</v>
      </c>
    </row>
    <row r="169" spans="1:7" s="1" customFormat="1" x14ac:dyDescent="0.25">
      <c r="A169" s="264" t="s">
        <v>25</v>
      </c>
      <c r="B169" s="262" t="s">
        <v>13</v>
      </c>
      <c r="C169" s="203" t="s">
        <v>324</v>
      </c>
      <c r="D169" s="202"/>
      <c r="E169" s="28">
        <v>0</v>
      </c>
      <c r="F169" s="28">
        <f>906.37+1001.9+1004.23</f>
        <v>2912.5</v>
      </c>
      <c r="G169" s="30">
        <f t="shared" si="43"/>
        <v>2912.5</v>
      </c>
    </row>
    <row r="170" spans="1:7" s="1" customFormat="1" x14ac:dyDescent="0.25">
      <c r="A170" s="265"/>
      <c r="B170" s="263"/>
      <c r="C170" s="203" t="s">
        <v>318</v>
      </c>
      <c r="D170" s="202"/>
      <c r="E170" s="28">
        <v>0</v>
      </c>
      <c r="F170" s="28">
        <f>769.69+85.36+811.59+90.01+723.37+80.23</f>
        <v>2560.25</v>
      </c>
      <c r="G170" s="30">
        <f t="shared" si="43"/>
        <v>2560.25</v>
      </c>
    </row>
    <row r="171" spans="1:7" x14ac:dyDescent="0.25">
      <c r="A171" s="243" t="s">
        <v>22</v>
      </c>
      <c r="B171" s="243"/>
      <c r="C171" s="243"/>
      <c r="D171" s="16"/>
      <c r="E171" s="106">
        <f>SUM(E161:E168)</f>
        <v>2247.5700000000002</v>
      </c>
      <c r="F171" s="106">
        <f>SUM(F161:F170)</f>
        <v>561377.57999999984</v>
      </c>
      <c r="G171" s="106">
        <f>SUM(G161:G170)</f>
        <v>563625.14999999991</v>
      </c>
    </row>
    <row r="172" spans="1:7" x14ac:dyDescent="0.25">
      <c r="A172" s="15">
        <v>4</v>
      </c>
      <c r="B172" s="244" t="s">
        <v>192</v>
      </c>
      <c r="C172" s="244"/>
      <c r="D172" s="244"/>
      <c r="E172" s="244"/>
      <c r="F172" s="244"/>
      <c r="G172" s="244"/>
    </row>
    <row r="173" spans="1:7" x14ac:dyDescent="0.25">
      <c r="A173" s="243" t="s">
        <v>22</v>
      </c>
      <c r="B173" s="243"/>
      <c r="C173" s="24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57" t="s">
        <v>193</v>
      </c>
      <c r="C174" s="258"/>
      <c r="D174" s="258"/>
      <c r="E174" s="258"/>
      <c r="F174" s="258"/>
      <c r="G174" s="259"/>
    </row>
    <row r="175" spans="1:7" x14ac:dyDescent="0.25">
      <c r="A175" s="243" t="s">
        <v>22</v>
      </c>
      <c r="B175" s="243"/>
      <c r="C175" s="243"/>
      <c r="D175" s="16"/>
      <c r="E175" s="106">
        <v>0</v>
      </c>
      <c r="F175" s="106">
        <v>0</v>
      </c>
      <c r="G175" s="18">
        <v>0</v>
      </c>
    </row>
    <row r="176" spans="1:7" x14ac:dyDescent="0.25">
      <c r="A176" s="245" t="s">
        <v>1</v>
      </c>
      <c r="B176" s="245"/>
      <c r="C176" s="245"/>
      <c r="D176" s="245"/>
      <c r="E176" s="39">
        <f>E156+E159+E171+E173+E175</f>
        <v>2247.5700000000002</v>
      </c>
      <c r="F176" s="39">
        <f>F156+F159++F173+F175+F171</f>
        <v>758867.57999999984</v>
      </c>
      <c r="G176" s="39">
        <f>G156+G159+G171+G173+G175</f>
        <v>761115.14999999991</v>
      </c>
    </row>
    <row r="177" spans="1:7" x14ac:dyDescent="0.25">
      <c r="A177" s="10" t="s">
        <v>33</v>
      </c>
      <c r="B177" s="10"/>
      <c r="C177" s="11"/>
      <c r="D177" s="12"/>
      <c r="E177" s="108"/>
      <c r="F177" s="108"/>
      <c r="G177" s="108"/>
    </row>
    <row r="179" spans="1:7" x14ac:dyDescent="0.25">
      <c r="A179" s="248" t="s">
        <v>376</v>
      </c>
      <c r="B179" s="248"/>
      <c r="C179" s="248"/>
      <c r="D179" s="248"/>
      <c r="E179" s="248"/>
      <c r="F179" s="248"/>
      <c r="G179" s="248"/>
    </row>
    <row r="180" spans="1:7" ht="38.25" x14ac:dyDescent="0.25">
      <c r="A180" s="13" t="s">
        <v>27</v>
      </c>
      <c r="B180" s="13" t="s">
        <v>28</v>
      </c>
      <c r="C180" s="13" t="s">
        <v>29</v>
      </c>
      <c r="D180" s="13" t="s">
        <v>2</v>
      </c>
      <c r="E180" s="14" t="s">
        <v>356</v>
      </c>
      <c r="F180" s="14" t="s">
        <v>357</v>
      </c>
      <c r="G180" s="14" t="s">
        <v>358</v>
      </c>
    </row>
    <row r="181" spans="1:7" x14ac:dyDescent="0.25">
      <c r="A181" s="15">
        <v>1</v>
      </c>
      <c r="B181" s="244" t="s">
        <v>190</v>
      </c>
      <c r="C181" s="244"/>
      <c r="D181" s="244"/>
      <c r="E181" s="244"/>
      <c r="F181" s="244"/>
      <c r="G181" s="244"/>
    </row>
    <row r="182" spans="1:7" x14ac:dyDescent="0.25">
      <c r="A182" s="243" t="s">
        <v>22</v>
      </c>
      <c r="B182" s="243"/>
      <c r="C182" s="243"/>
      <c r="D182" s="16"/>
      <c r="E182" s="106">
        <v>0</v>
      </c>
      <c r="F182" s="106">
        <v>0</v>
      </c>
      <c r="G182" s="106">
        <v>0</v>
      </c>
    </row>
    <row r="183" spans="1:7" x14ac:dyDescent="0.25">
      <c r="A183" s="15">
        <v>2</v>
      </c>
      <c r="B183" s="244" t="s">
        <v>191</v>
      </c>
      <c r="C183" s="244"/>
      <c r="D183" s="244"/>
      <c r="E183" s="244"/>
      <c r="F183" s="244"/>
      <c r="G183" s="244"/>
    </row>
    <row r="184" spans="1:7" x14ac:dyDescent="0.25">
      <c r="A184" s="50" t="s">
        <v>218</v>
      </c>
      <c r="B184" s="52" t="s">
        <v>352</v>
      </c>
      <c r="C184" s="209" t="s">
        <v>349</v>
      </c>
      <c r="D184" s="208"/>
      <c r="E184" s="28">
        <v>0</v>
      </c>
      <c r="F184" s="28">
        <f>281934+236988</f>
        <v>518922</v>
      </c>
      <c r="G184" s="30">
        <f t="shared" ref="G184" si="44">SUM(E184:F184)</f>
        <v>518922</v>
      </c>
    </row>
    <row r="185" spans="1:7" s="1" customFormat="1" x14ac:dyDescent="0.25">
      <c r="A185" s="50" t="s">
        <v>221</v>
      </c>
      <c r="B185" s="52" t="s">
        <v>377</v>
      </c>
      <c r="C185" s="209" t="s">
        <v>378</v>
      </c>
      <c r="D185" s="208"/>
      <c r="E185" s="28">
        <v>0</v>
      </c>
      <c r="F185" s="28">
        <f>39405.2+16104.08+20718.72</f>
        <v>76228</v>
      </c>
      <c r="G185" s="30">
        <f t="shared" ref="G185" si="45">SUM(E185:F185)</f>
        <v>76228</v>
      </c>
    </row>
    <row r="186" spans="1:7" x14ac:dyDescent="0.25">
      <c r="A186" s="243" t="s">
        <v>22</v>
      </c>
      <c r="B186" s="243"/>
      <c r="C186" s="243"/>
      <c r="D186" s="16"/>
      <c r="E186" s="106">
        <v>0</v>
      </c>
      <c r="F186" s="106">
        <f>F184+F185</f>
        <v>595150</v>
      </c>
      <c r="G186" s="106">
        <f>G184+G185</f>
        <v>595150</v>
      </c>
    </row>
    <row r="187" spans="1:7" x14ac:dyDescent="0.25">
      <c r="A187" s="15">
        <v>3</v>
      </c>
      <c r="B187" s="244" t="s">
        <v>187</v>
      </c>
      <c r="C187" s="244"/>
      <c r="D187" s="244"/>
      <c r="E187" s="244"/>
      <c r="F187" s="244"/>
      <c r="G187" s="244"/>
    </row>
    <row r="188" spans="1:7" x14ac:dyDescent="0.25">
      <c r="A188" s="208" t="s">
        <v>4</v>
      </c>
      <c r="B188" s="209" t="s">
        <v>74</v>
      </c>
      <c r="C188" s="209" t="s">
        <v>74</v>
      </c>
      <c r="D188" s="208"/>
      <c r="E188" s="28">
        <v>0</v>
      </c>
      <c r="F188" s="28">
        <f>590441.21-234339.28</f>
        <v>356101.92999999993</v>
      </c>
      <c r="G188" s="30">
        <f t="shared" ref="G188" si="46">SUM(E188:F188)</f>
        <v>356101.92999999993</v>
      </c>
    </row>
    <row r="189" spans="1:7" x14ac:dyDescent="0.25">
      <c r="A189" s="264" t="s">
        <v>5</v>
      </c>
      <c r="B189" s="262" t="s">
        <v>132</v>
      </c>
      <c r="C189" s="209" t="s">
        <v>360</v>
      </c>
      <c r="D189" s="208"/>
      <c r="E189" s="28">
        <v>0</v>
      </c>
      <c r="F189" s="28">
        <f>13793.33+10075.12</f>
        <v>23868.45</v>
      </c>
      <c r="G189" s="30">
        <f t="shared" ref="G189:G194" si="47">SUM(E189:F189)</f>
        <v>23868.45</v>
      </c>
    </row>
    <row r="190" spans="1:7" x14ac:dyDescent="0.25">
      <c r="A190" s="269"/>
      <c r="B190" s="266"/>
      <c r="C190" s="209" t="s">
        <v>372</v>
      </c>
      <c r="D190" s="208"/>
      <c r="E190" s="28">
        <v>0</v>
      </c>
      <c r="F190" s="28">
        <f>1864.65+6957.8+1864.65+6957.8+2864.65+6957.8+1864.65+6262.03+5334.31+1056.63+5658.95</f>
        <v>47643.92</v>
      </c>
      <c r="G190" s="30">
        <f t="shared" si="47"/>
        <v>47643.92</v>
      </c>
    </row>
    <row r="191" spans="1:7" x14ac:dyDescent="0.25">
      <c r="A191" s="265"/>
      <c r="B191" s="263"/>
      <c r="C191" s="209" t="s">
        <v>373</v>
      </c>
      <c r="D191" s="208"/>
      <c r="E191" s="28">
        <v>0</v>
      </c>
      <c r="F191" s="28">
        <f>11089.3+1098.86+1021.92</f>
        <v>13210.08</v>
      </c>
      <c r="G191" s="30">
        <f t="shared" si="47"/>
        <v>13210.08</v>
      </c>
    </row>
    <row r="192" spans="1:7" x14ac:dyDescent="0.25">
      <c r="A192" s="211" t="s">
        <v>6</v>
      </c>
      <c r="B192" s="210" t="s">
        <v>10</v>
      </c>
      <c r="C192" s="209" t="s">
        <v>11</v>
      </c>
      <c r="D192" s="208"/>
      <c r="E192" s="28">
        <v>0</v>
      </c>
      <c r="F192" s="28">
        <f>62211.68</f>
        <v>62211.68</v>
      </c>
      <c r="G192" s="30">
        <f t="shared" si="47"/>
        <v>62211.68</v>
      </c>
    </row>
    <row r="193" spans="1:7" ht="25.5" x14ac:dyDescent="0.25">
      <c r="A193" s="211" t="s">
        <v>18</v>
      </c>
      <c r="B193" s="201" t="s">
        <v>112</v>
      </c>
      <c r="C193" s="209" t="s">
        <v>113</v>
      </c>
      <c r="D193" s="208"/>
      <c r="E193" s="28">
        <v>0</v>
      </c>
      <c r="F193" s="28">
        <f>24273.22+24273.22</f>
        <v>48546.44</v>
      </c>
      <c r="G193" s="30">
        <f t="shared" si="47"/>
        <v>48546.44</v>
      </c>
    </row>
    <row r="194" spans="1:7" x14ac:dyDescent="0.25">
      <c r="A194" s="211" t="s">
        <v>23</v>
      </c>
      <c r="B194" s="33" t="s">
        <v>275</v>
      </c>
      <c r="C194" s="209" t="s">
        <v>317</v>
      </c>
      <c r="D194" s="208"/>
      <c r="E194" s="28">
        <v>0</v>
      </c>
      <c r="F194" s="28">
        <f>7882.56</f>
        <v>7882.56</v>
      </c>
      <c r="G194" s="30">
        <f t="shared" si="47"/>
        <v>7882.56</v>
      </c>
    </row>
    <row r="195" spans="1:7" s="1" customFormat="1" x14ac:dyDescent="0.25">
      <c r="A195" s="211" t="s">
        <v>24</v>
      </c>
      <c r="B195" s="209" t="s">
        <v>7</v>
      </c>
      <c r="C195" s="209" t="s">
        <v>354</v>
      </c>
      <c r="D195" s="208"/>
      <c r="E195" s="28">
        <v>0</v>
      </c>
      <c r="F195" s="28">
        <f>11070+11070+1188.72+422.66+7224.77</f>
        <v>30976.15</v>
      </c>
      <c r="G195" s="30">
        <f t="shared" ref="G195" si="48">SUM(E195:F195)</f>
        <v>30976.15</v>
      </c>
    </row>
    <row r="196" spans="1:7" x14ac:dyDescent="0.25">
      <c r="A196" s="243" t="s">
        <v>22</v>
      </c>
      <c r="B196" s="243"/>
      <c r="C196" s="243"/>
      <c r="D196" s="16"/>
      <c r="E196" s="106">
        <f>SUM(E188:E195)</f>
        <v>0</v>
      </c>
      <c r="F196" s="106">
        <f>SUM(F188:F195)</f>
        <v>590441.21000000008</v>
      </c>
      <c r="G196" s="106">
        <f>SUM(G188:G195)</f>
        <v>590441.21000000008</v>
      </c>
    </row>
    <row r="197" spans="1:7" x14ac:dyDescent="0.25">
      <c r="A197" s="15">
        <v>4</v>
      </c>
      <c r="B197" s="244" t="s">
        <v>192</v>
      </c>
      <c r="C197" s="244"/>
      <c r="D197" s="244"/>
      <c r="E197" s="244"/>
      <c r="F197" s="244"/>
      <c r="G197" s="244"/>
    </row>
    <row r="198" spans="1:7" x14ac:dyDescent="0.25">
      <c r="A198" s="243" t="s">
        <v>22</v>
      </c>
      <c r="B198" s="243"/>
      <c r="C198" s="24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5</v>
      </c>
      <c r="B199" s="257" t="s">
        <v>193</v>
      </c>
      <c r="C199" s="258"/>
      <c r="D199" s="258"/>
      <c r="E199" s="258"/>
      <c r="F199" s="258"/>
      <c r="G199" s="259"/>
    </row>
    <row r="200" spans="1:7" x14ac:dyDescent="0.25">
      <c r="A200" s="243" t="s">
        <v>22</v>
      </c>
      <c r="B200" s="243"/>
      <c r="C200" s="243"/>
      <c r="D200" s="16"/>
      <c r="E200" s="106">
        <v>0</v>
      </c>
      <c r="F200" s="106">
        <v>0</v>
      </c>
      <c r="G200" s="18">
        <v>0</v>
      </c>
    </row>
    <row r="201" spans="1:7" x14ac:dyDescent="0.25">
      <c r="A201" s="245" t="s">
        <v>1</v>
      </c>
      <c r="B201" s="245"/>
      <c r="C201" s="245"/>
      <c r="D201" s="245"/>
      <c r="E201" s="39">
        <f>E182+E186+E196+E198+E200</f>
        <v>0</v>
      </c>
      <c r="F201" s="39">
        <f>F182+F186++F198+F200+F196</f>
        <v>1185591.21</v>
      </c>
      <c r="G201" s="39">
        <f>G182+G186+G196+G198+G200</f>
        <v>1185591.21</v>
      </c>
    </row>
    <row r="202" spans="1:7" x14ac:dyDescent="0.25">
      <c r="A202" s="10" t="s">
        <v>33</v>
      </c>
      <c r="B202" s="10"/>
      <c r="C202" s="11"/>
      <c r="D202" s="12"/>
      <c r="E202" s="108"/>
      <c r="F202" s="108"/>
      <c r="G202" s="108"/>
    </row>
    <row r="204" spans="1:7" x14ac:dyDescent="0.25">
      <c r="A204" s="248" t="s">
        <v>379</v>
      </c>
      <c r="B204" s="248"/>
      <c r="C204" s="248"/>
      <c r="D204" s="248"/>
      <c r="E204" s="248"/>
      <c r="F204" s="248"/>
      <c r="G204" s="248"/>
    </row>
    <row r="205" spans="1:7" ht="38.25" x14ac:dyDescent="0.25">
      <c r="A205" s="13" t="s">
        <v>27</v>
      </c>
      <c r="B205" s="13" t="s">
        <v>28</v>
      </c>
      <c r="C205" s="13" t="s">
        <v>29</v>
      </c>
      <c r="D205" s="13" t="s">
        <v>2</v>
      </c>
      <c r="E205" s="14" t="s">
        <v>356</v>
      </c>
      <c r="F205" s="14" t="s">
        <v>357</v>
      </c>
      <c r="G205" s="14" t="s">
        <v>358</v>
      </c>
    </row>
    <row r="206" spans="1:7" x14ac:dyDescent="0.25">
      <c r="A206" s="15">
        <v>1</v>
      </c>
      <c r="B206" s="244" t="s">
        <v>190</v>
      </c>
      <c r="C206" s="244"/>
      <c r="D206" s="244"/>
      <c r="E206" s="244"/>
      <c r="F206" s="244"/>
      <c r="G206" s="244"/>
    </row>
    <row r="207" spans="1:7" x14ac:dyDescent="0.25">
      <c r="A207" s="243" t="s">
        <v>22</v>
      </c>
      <c r="B207" s="243"/>
      <c r="C207" s="243"/>
      <c r="D207" s="16"/>
      <c r="E207" s="106">
        <v>0</v>
      </c>
      <c r="F207" s="106">
        <v>0</v>
      </c>
      <c r="G207" s="106">
        <v>0</v>
      </c>
    </row>
    <row r="208" spans="1:7" x14ac:dyDescent="0.25">
      <c r="A208" s="15">
        <v>2</v>
      </c>
      <c r="B208" s="244" t="s">
        <v>191</v>
      </c>
      <c r="C208" s="244"/>
      <c r="D208" s="244"/>
      <c r="E208" s="244"/>
      <c r="F208" s="244"/>
      <c r="G208" s="244"/>
    </row>
    <row r="209" spans="1:7" x14ac:dyDescent="0.25">
      <c r="A209" s="50" t="s">
        <v>218</v>
      </c>
      <c r="B209" s="52" t="s">
        <v>352</v>
      </c>
      <c r="C209" s="213" t="s">
        <v>349</v>
      </c>
      <c r="D209" s="212"/>
      <c r="E209" s="28">
        <v>0</v>
      </c>
      <c r="F209" s="28">
        <f>248656+258780</f>
        <v>507436</v>
      </c>
      <c r="G209" s="30">
        <f t="shared" ref="G209" si="49">SUM(E209:F209)</f>
        <v>507436</v>
      </c>
    </row>
    <row r="210" spans="1:7" ht="25.5" x14ac:dyDescent="0.25">
      <c r="A210" s="50" t="s">
        <v>221</v>
      </c>
      <c r="B210" s="220" t="s">
        <v>382</v>
      </c>
      <c r="C210" s="213" t="s">
        <v>381</v>
      </c>
      <c r="D210" s="212"/>
      <c r="E210" s="28">
        <v>0</v>
      </c>
      <c r="F210" s="28">
        <f>11958.56+9644</f>
        <v>21602.559999999998</v>
      </c>
      <c r="G210" s="30">
        <f t="shared" ref="G210" si="50">SUM(E210:F210)</f>
        <v>21602.559999999998</v>
      </c>
    </row>
    <row r="211" spans="1:7" x14ac:dyDescent="0.25">
      <c r="A211" s="243" t="s">
        <v>22</v>
      </c>
      <c r="B211" s="243"/>
      <c r="C211" s="243"/>
      <c r="D211" s="16"/>
      <c r="E211" s="106">
        <v>0</v>
      </c>
      <c r="F211" s="106">
        <f>F209+F210</f>
        <v>529038.56000000006</v>
      </c>
      <c r="G211" s="106">
        <f>G209+G210</f>
        <v>529038.56000000006</v>
      </c>
    </row>
    <row r="212" spans="1:7" x14ac:dyDescent="0.25">
      <c r="A212" s="15">
        <v>3</v>
      </c>
      <c r="B212" s="244" t="s">
        <v>187</v>
      </c>
      <c r="C212" s="244"/>
      <c r="D212" s="244"/>
      <c r="E212" s="244"/>
      <c r="F212" s="244"/>
      <c r="G212" s="244"/>
    </row>
    <row r="213" spans="1:7" x14ac:dyDescent="0.25">
      <c r="A213" s="212" t="s">
        <v>4</v>
      </c>
      <c r="B213" s="213" t="s">
        <v>74</v>
      </c>
      <c r="C213" s="213" t="s">
        <v>74</v>
      </c>
      <c r="D213" s="212"/>
      <c r="E213" s="28">
        <v>0</v>
      </c>
      <c r="F213" s="28">
        <f>538208.08-161573.33</f>
        <v>376634.75</v>
      </c>
      <c r="G213" s="30">
        <f t="shared" ref="G213" si="51">SUM(E213:F213)</f>
        <v>376634.75</v>
      </c>
    </row>
    <row r="214" spans="1:7" x14ac:dyDescent="0.25">
      <c r="A214" s="215" t="s">
        <v>380</v>
      </c>
      <c r="B214" s="214" t="s">
        <v>132</v>
      </c>
      <c r="C214" s="213" t="s">
        <v>373</v>
      </c>
      <c r="D214" s="212"/>
      <c r="E214" s="28">
        <v>0</v>
      </c>
      <c r="F214" s="28">
        <f>12611.56+185.8+12082.71+181.42</f>
        <v>25061.489999999998</v>
      </c>
      <c r="G214" s="30">
        <f t="shared" ref="G214:G216" si="52">SUM(E214:F214)</f>
        <v>25061.489999999998</v>
      </c>
    </row>
    <row r="215" spans="1:7" x14ac:dyDescent="0.25">
      <c r="A215" s="215" t="s">
        <v>6</v>
      </c>
      <c r="B215" s="214" t="s">
        <v>10</v>
      </c>
      <c r="C215" s="213" t="s">
        <v>11</v>
      </c>
      <c r="D215" s="212"/>
      <c r="E215" s="28">
        <v>0</v>
      </c>
      <c r="F215" s="28">
        <f>84837.35</f>
        <v>84837.35</v>
      </c>
      <c r="G215" s="30">
        <f t="shared" si="52"/>
        <v>84837.35</v>
      </c>
    </row>
    <row r="216" spans="1:7" x14ac:dyDescent="0.25">
      <c r="A216" s="215" t="s">
        <v>18</v>
      </c>
      <c r="B216" s="33" t="s">
        <v>275</v>
      </c>
      <c r="C216" s="213" t="s">
        <v>317</v>
      </c>
      <c r="D216" s="212"/>
      <c r="E216" s="28">
        <v>0</v>
      </c>
      <c r="F216" s="28">
        <f>9582.72+6027.84</f>
        <v>15610.56</v>
      </c>
      <c r="G216" s="30">
        <f t="shared" si="52"/>
        <v>15610.56</v>
      </c>
    </row>
    <row r="217" spans="1:7" s="1" customFormat="1" x14ac:dyDescent="0.25">
      <c r="A217" s="264" t="s">
        <v>23</v>
      </c>
      <c r="B217" s="262" t="s">
        <v>13</v>
      </c>
      <c r="C217" s="213" t="s">
        <v>324</v>
      </c>
      <c r="D217" s="212"/>
      <c r="E217" s="28">
        <v>0</v>
      </c>
      <c r="F217" s="28">
        <f>855.11+1004.23</f>
        <v>1859.3400000000001</v>
      </c>
      <c r="G217" s="30">
        <f t="shared" ref="G217:G218" si="53">SUM(E217:F217)</f>
        <v>1859.3400000000001</v>
      </c>
    </row>
    <row r="218" spans="1:7" s="1" customFormat="1" x14ac:dyDescent="0.25">
      <c r="A218" s="265"/>
      <c r="B218" s="263"/>
      <c r="C218" s="213" t="s">
        <v>318</v>
      </c>
      <c r="D218" s="212"/>
      <c r="E218" s="28">
        <v>0</v>
      </c>
      <c r="F218" s="28">
        <f>557.97+61.8+555.76+61.64</f>
        <v>1237.17</v>
      </c>
      <c r="G218" s="30">
        <f t="shared" si="53"/>
        <v>1237.17</v>
      </c>
    </row>
    <row r="219" spans="1:7" s="1" customFormat="1" ht="25.5" x14ac:dyDescent="0.25">
      <c r="A219" s="212" t="s">
        <v>24</v>
      </c>
      <c r="B219" s="190" t="s">
        <v>332</v>
      </c>
      <c r="C219" s="213" t="s">
        <v>333</v>
      </c>
      <c r="D219" s="212"/>
      <c r="E219" s="28">
        <v>0</v>
      </c>
      <c r="F219" s="28">
        <f>6989.21+703.19+25275.02</f>
        <v>32967.42</v>
      </c>
      <c r="G219" s="30">
        <f t="shared" ref="G219" si="54">SUM(E219:F219)</f>
        <v>32967.42</v>
      </c>
    </row>
    <row r="220" spans="1:7" x14ac:dyDescent="0.25">
      <c r="A220" s="243" t="s">
        <v>22</v>
      </c>
      <c r="B220" s="243"/>
      <c r="C220" s="243"/>
      <c r="D220" s="16"/>
      <c r="E220" s="106">
        <f>SUM(E213:E219)</f>
        <v>0</v>
      </c>
      <c r="F220" s="106">
        <f>SUM(F213:F219)</f>
        <v>538208.07999999996</v>
      </c>
      <c r="G220" s="106">
        <f>SUM(G213:G219)</f>
        <v>538208.07999999996</v>
      </c>
    </row>
    <row r="221" spans="1:7" x14ac:dyDescent="0.25">
      <c r="A221" s="15">
        <v>4</v>
      </c>
      <c r="B221" s="244" t="s">
        <v>192</v>
      </c>
      <c r="C221" s="244"/>
      <c r="D221" s="244"/>
      <c r="E221" s="244"/>
      <c r="F221" s="244"/>
      <c r="G221" s="244"/>
    </row>
    <row r="222" spans="1:7" x14ac:dyDescent="0.25">
      <c r="A222" s="243" t="s">
        <v>22</v>
      </c>
      <c r="B222" s="243"/>
      <c r="C222" s="243"/>
      <c r="D222" s="16"/>
      <c r="E222" s="106">
        <v>0</v>
      </c>
      <c r="F222" s="106">
        <v>0</v>
      </c>
      <c r="G222" s="18">
        <v>0</v>
      </c>
    </row>
    <row r="223" spans="1:7" x14ac:dyDescent="0.25">
      <c r="A223" s="15">
        <v>5</v>
      </c>
      <c r="B223" s="257" t="s">
        <v>193</v>
      </c>
      <c r="C223" s="258"/>
      <c r="D223" s="258"/>
      <c r="E223" s="258"/>
      <c r="F223" s="258"/>
      <c r="G223" s="259"/>
    </row>
    <row r="224" spans="1:7" x14ac:dyDescent="0.25">
      <c r="A224" s="243" t="s">
        <v>22</v>
      </c>
      <c r="B224" s="243"/>
      <c r="C224" s="243"/>
      <c r="D224" s="16"/>
      <c r="E224" s="106">
        <v>0</v>
      </c>
      <c r="F224" s="106">
        <v>0</v>
      </c>
      <c r="G224" s="18">
        <v>0</v>
      </c>
    </row>
    <row r="225" spans="1:7" x14ac:dyDescent="0.25">
      <c r="A225" s="245" t="s">
        <v>1</v>
      </c>
      <c r="B225" s="245"/>
      <c r="C225" s="245"/>
      <c r="D225" s="245"/>
      <c r="E225" s="39">
        <f>E207+E211+E220+E222+E224</f>
        <v>0</v>
      </c>
      <c r="F225" s="39">
        <f>F207+F211++F222+F224+F220</f>
        <v>1067246.6400000001</v>
      </c>
      <c r="G225" s="39">
        <f>G207+G211+G220+G222+G224</f>
        <v>1067246.6400000001</v>
      </c>
    </row>
    <row r="226" spans="1:7" x14ac:dyDescent="0.25">
      <c r="A226" s="10" t="s">
        <v>33</v>
      </c>
      <c r="B226" s="10"/>
      <c r="C226" s="11"/>
      <c r="D226" s="12"/>
      <c r="E226" s="108"/>
      <c r="F226" s="108"/>
      <c r="G226" s="108"/>
    </row>
    <row r="228" spans="1:7" x14ac:dyDescent="0.25">
      <c r="A228" s="248" t="s">
        <v>383</v>
      </c>
      <c r="B228" s="248"/>
      <c r="C228" s="248"/>
      <c r="D228" s="248"/>
      <c r="E228" s="248"/>
      <c r="F228" s="248"/>
      <c r="G228" s="248"/>
    </row>
    <row r="229" spans="1:7" ht="38.25" x14ac:dyDescent="0.25">
      <c r="A229" s="13" t="s">
        <v>27</v>
      </c>
      <c r="B229" s="13" t="s">
        <v>28</v>
      </c>
      <c r="C229" s="13" t="s">
        <v>29</v>
      </c>
      <c r="D229" s="13" t="s">
        <v>2</v>
      </c>
      <c r="E229" s="14" t="s">
        <v>356</v>
      </c>
      <c r="F229" s="14" t="s">
        <v>357</v>
      </c>
      <c r="G229" s="14" t="s">
        <v>358</v>
      </c>
    </row>
    <row r="230" spans="1:7" x14ac:dyDescent="0.25">
      <c r="A230" s="15">
        <v>1</v>
      </c>
      <c r="B230" s="244" t="s">
        <v>190</v>
      </c>
      <c r="C230" s="244"/>
      <c r="D230" s="244"/>
      <c r="E230" s="244"/>
      <c r="F230" s="244"/>
      <c r="G230" s="244"/>
    </row>
    <row r="231" spans="1:7" x14ac:dyDescent="0.25">
      <c r="A231" s="243" t="s">
        <v>22</v>
      </c>
      <c r="B231" s="243"/>
      <c r="C231" s="243"/>
      <c r="D231" s="16"/>
      <c r="E231" s="106">
        <v>0</v>
      </c>
      <c r="F231" s="106">
        <v>0</v>
      </c>
      <c r="G231" s="106">
        <v>0</v>
      </c>
    </row>
    <row r="232" spans="1:7" x14ac:dyDescent="0.25">
      <c r="A232" s="15">
        <v>2</v>
      </c>
      <c r="B232" s="244" t="s">
        <v>191</v>
      </c>
      <c r="C232" s="244"/>
      <c r="D232" s="244"/>
      <c r="E232" s="244"/>
      <c r="F232" s="244"/>
      <c r="G232" s="244"/>
    </row>
    <row r="233" spans="1:7" x14ac:dyDescent="0.25">
      <c r="A233" s="50" t="s">
        <v>218</v>
      </c>
      <c r="B233" s="52" t="s">
        <v>352</v>
      </c>
      <c r="C233" s="217" t="s">
        <v>349</v>
      </c>
      <c r="D233" s="216"/>
      <c r="E233" s="28">
        <v>0</v>
      </c>
      <c r="F233" s="28">
        <f>122580</f>
        <v>122580</v>
      </c>
      <c r="G233" s="30">
        <f t="shared" ref="G233" si="55">SUM(E233:F233)</f>
        <v>122580</v>
      </c>
    </row>
    <row r="234" spans="1:7" x14ac:dyDescent="0.25">
      <c r="A234" s="50" t="s">
        <v>221</v>
      </c>
      <c r="B234" s="52" t="s">
        <v>377</v>
      </c>
      <c r="C234" s="217" t="s">
        <v>378</v>
      </c>
      <c r="D234" s="216"/>
      <c r="E234" s="28">
        <v>0</v>
      </c>
      <c r="F234" s="28">
        <v>137970</v>
      </c>
      <c r="G234" s="30">
        <f t="shared" ref="G234" si="56">SUM(E234:F234)</f>
        <v>137970</v>
      </c>
    </row>
    <row r="235" spans="1:7" x14ac:dyDescent="0.25">
      <c r="A235" s="243" t="s">
        <v>22</v>
      </c>
      <c r="B235" s="243"/>
      <c r="C235" s="243"/>
      <c r="D235" s="16"/>
      <c r="E235" s="106">
        <v>0</v>
      </c>
      <c r="F235" s="106">
        <f>F233+F234</f>
        <v>260550</v>
      </c>
      <c r="G235" s="106">
        <f>G233+G234</f>
        <v>260550</v>
      </c>
    </row>
    <row r="236" spans="1:7" x14ac:dyDescent="0.25">
      <c r="A236" s="15">
        <v>3</v>
      </c>
      <c r="B236" s="244" t="s">
        <v>187</v>
      </c>
      <c r="C236" s="244"/>
      <c r="D236" s="244"/>
      <c r="E236" s="244"/>
      <c r="F236" s="244"/>
      <c r="G236" s="244"/>
    </row>
    <row r="237" spans="1:7" x14ac:dyDescent="0.25">
      <c r="A237" s="216" t="s">
        <v>4</v>
      </c>
      <c r="B237" s="217" t="s">
        <v>74</v>
      </c>
      <c r="C237" s="217" t="s">
        <v>74</v>
      </c>
      <c r="D237" s="216"/>
      <c r="E237" s="28">
        <v>0</v>
      </c>
      <c r="F237" s="28">
        <f>918069.26-176282.86</f>
        <v>741786.4</v>
      </c>
      <c r="G237" s="30">
        <f>SUM(E237:F237)</f>
        <v>741786.4</v>
      </c>
    </row>
    <row r="238" spans="1:7" x14ac:dyDescent="0.25">
      <c r="A238" s="219" t="s">
        <v>380</v>
      </c>
      <c r="B238" s="218" t="s">
        <v>132</v>
      </c>
      <c r="C238" s="217" t="s">
        <v>373</v>
      </c>
      <c r="D238" s="216"/>
      <c r="E238" s="28">
        <v>0</v>
      </c>
      <c r="F238" s="28">
        <v>1486.7</v>
      </c>
      <c r="G238" s="30">
        <f t="shared" ref="G238:G240" si="57">SUM(E238:F238)</f>
        <v>1486.7</v>
      </c>
    </row>
    <row r="239" spans="1:7" x14ac:dyDescent="0.25">
      <c r="A239" s="219" t="s">
        <v>6</v>
      </c>
      <c r="B239" s="218" t="s">
        <v>10</v>
      </c>
      <c r="C239" s="217" t="s">
        <v>11</v>
      </c>
      <c r="D239" s="216"/>
      <c r="E239" s="28">
        <v>0</v>
      </c>
      <c r="F239" s="28">
        <f>79403.42</f>
        <v>79403.42</v>
      </c>
      <c r="G239" s="30">
        <f t="shared" si="57"/>
        <v>79403.42</v>
      </c>
    </row>
    <row r="240" spans="1:7" x14ac:dyDescent="0.25">
      <c r="A240" s="219" t="s">
        <v>18</v>
      </c>
      <c r="B240" s="33" t="s">
        <v>275</v>
      </c>
      <c r="C240" s="217" t="s">
        <v>317</v>
      </c>
      <c r="D240" s="216"/>
      <c r="E240" s="28">
        <v>0</v>
      </c>
      <c r="F240" s="28">
        <v>0</v>
      </c>
      <c r="G240" s="30">
        <f t="shared" si="57"/>
        <v>0</v>
      </c>
    </row>
    <row r="241" spans="1:7" x14ac:dyDescent="0.25">
      <c r="A241" s="264" t="s">
        <v>23</v>
      </c>
      <c r="B241" s="262" t="s">
        <v>13</v>
      </c>
      <c r="C241" s="217" t="s">
        <v>324</v>
      </c>
      <c r="D241" s="216"/>
      <c r="E241" s="28">
        <v>0</v>
      </c>
      <c r="F241" s="28">
        <f>890.06</f>
        <v>890.06</v>
      </c>
      <c r="G241" s="30">
        <f t="shared" ref="G241:G242" si="58">SUM(E241:F241)</f>
        <v>890.06</v>
      </c>
    </row>
    <row r="242" spans="1:7" x14ac:dyDescent="0.25">
      <c r="A242" s="265"/>
      <c r="B242" s="263"/>
      <c r="C242" s="217" t="s">
        <v>318</v>
      </c>
      <c r="D242" s="216"/>
      <c r="E242" s="28">
        <v>0</v>
      </c>
      <c r="F242" s="28">
        <f>657.21+72.89</f>
        <v>730.1</v>
      </c>
      <c r="G242" s="30">
        <f t="shared" si="58"/>
        <v>730.1</v>
      </c>
    </row>
    <row r="243" spans="1:7" ht="25.5" x14ac:dyDescent="0.25">
      <c r="A243" s="216" t="s">
        <v>24</v>
      </c>
      <c r="B243" s="190" t="s">
        <v>332</v>
      </c>
      <c r="C243" s="217" t="s">
        <v>333</v>
      </c>
      <c r="D243" s="216"/>
      <c r="E243" s="28">
        <v>0</v>
      </c>
      <c r="F243" s="28">
        <f>32967.42</f>
        <v>32967.42</v>
      </c>
      <c r="G243" s="30">
        <f t="shared" ref="G243" si="59">SUM(E243:F243)</f>
        <v>32967.42</v>
      </c>
    </row>
    <row r="244" spans="1:7" s="1" customFormat="1" ht="25.5" x14ac:dyDescent="0.25">
      <c r="A244" s="219" t="s">
        <v>25</v>
      </c>
      <c r="B244" s="201" t="s">
        <v>112</v>
      </c>
      <c r="C244" s="217" t="s">
        <v>113</v>
      </c>
      <c r="D244" s="216"/>
      <c r="E244" s="28">
        <v>0</v>
      </c>
      <c r="F244" s="28">
        <f>24273.22+24273.22</f>
        <v>48546.44</v>
      </c>
      <c r="G244" s="30">
        <f t="shared" ref="G244" si="60">SUM(E244:F244)</f>
        <v>48546.44</v>
      </c>
    </row>
    <row r="245" spans="1:7" s="1" customFormat="1" x14ac:dyDescent="0.25">
      <c r="A245" s="219" t="s">
        <v>41</v>
      </c>
      <c r="B245" s="217" t="s">
        <v>7</v>
      </c>
      <c r="C245" s="217" t="s">
        <v>354</v>
      </c>
      <c r="D245" s="216"/>
      <c r="E245" s="28">
        <v>0</v>
      </c>
      <c r="F245" s="28">
        <f>11070+1188.72</f>
        <v>12258.72</v>
      </c>
      <c r="G245" s="30">
        <f t="shared" ref="G245" si="61">SUM(E245:F245)</f>
        <v>12258.72</v>
      </c>
    </row>
    <row r="246" spans="1:7" x14ac:dyDescent="0.25">
      <c r="A246" s="243" t="s">
        <v>22</v>
      </c>
      <c r="B246" s="243"/>
      <c r="C246" s="243"/>
      <c r="D246" s="16"/>
      <c r="E246" s="106">
        <f>SUM(E237:E244)</f>
        <v>0</v>
      </c>
      <c r="F246" s="106">
        <f>SUM(F237:F245)</f>
        <v>918069.26</v>
      </c>
      <c r="G246" s="106">
        <f>SUM(G237:G245)</f>
        <v>918069.26</v>
      </c>
    </row>
    <row r="247" spans="1:7" x14ac:dyDescent="0.25">
      <c r="A247" s="15">
        <v>4</v>
      </c>
      <c r="B247" s="244" t="s">
        <v>192</v>
      </c>
      <c r="C247" s="244"/>
      <c r="D247" s="244"/>
      <c r="E247" s="244"/>
      <c r="F247" s="244"/>
      <c r="G247" s="244"/>
    </row>
    <row r="248" spans="1:7" x14ac:dyDescent="0.25">
      <c r="A248" s="243" t="s">
        <v>22</v>
      </c>
      <c r="B248" s="243"/>
      <c r="C248" s="243"/>
      <c r="D248" s="16"/>
      <c r="E248" s="106">
        <v>0</v>
      </c>
      <c r="F248" s="106">
        <v>0</v>
      </c>
      <c r="G248" s="18">
        <v>0</v>
      </c>
    </row>
    <row r="249" spans="1:7" x14ac:dyDescent="0.25">
      <c r="A249" s="15">
        <v>5</v>
      </c>
      <c r="B249" s="257" t="s">
        <v>193</v>
      </c>
      <c r="C249" s="258"/>
      <c r="D249" s="258"/>
      <c r="E249" s="258"/>
      <c r="F249" s="258"/>
      <c r="G249" s="259"/>
    </row>
    <row r="250" spans="1:7" x14ac:dyDescent="0.25">
      <c r="A250" s="243" t="s">
        <v>22</v>
      </c>
      <c r="B250" s="243"/>
      <c r="C250" s="24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245" t="s">
        <v>1</v>
      </c>
      <c r="B251" s="245"/>
      <c r="C251" s="245"/>
      <c r="D251" s="245"/>
      <c r="E251" s="39">
        <f>E231+E235+E246+E248+E250</f>
        <v>0</v>
      </c>
      <c r="F251" s="39">
        <f>F231+F235++F248+F250+F246</f>
        <v>1178619.26</v>
      </c>
      <c r="G251" s="39">
        <f>G231+G235+G246+G248+G250</f>
        <v>1178619.26</v>
      </c>
    </row>
    <row r="252" spans="1:7" x14ac:dyDescent="0.25">
      <c r="A252" s="10" t="s">
        <v>33</v>
      </c>
      <c r="B252" s="10"/>
      <c r="C252" s="11"/>
      <c r="D252" s="12"/>
      <c r="E252" s="108"/>
      <c r="F252" s="108"/>
      <c r="G252" s="108"/>
    </row>
    <row r="254" spans="1:7" x14ac:dyDescent="0.25">
      <c r="A254" s="248" t="s">
        <v>384</v>
      </c>
      <c r="B254" s="248"/>
      <c r="C254" s="248"/>
      <c r="D254" s="248"/>
      <c r="E254" s="248"/>
      <c r="F254" s="248"/>
      <c r="G254" s="248"/>
    </row>
    <row r="255" spans="1:7" ht="38.25" x14ac:dyDescent="0.25">
      <c r="A255" s="13" t="s">
        <v>27</v>
      </c>
      <c r="B255" s="13" t="s">
        <v>28</v>
      </c>
      <c r="C255" s="13" t="s">
        <v>29</v>
      </c>
      <c r="D255" s="13" t="s">
        <v>2</v>
      </c>
      <c r="E255" s="14" t="s">
        <v>356</v>
      </c>
      <c r="F255" s="14" t="s">
        <v>357</v>
      </c>
      <c r="G255" s="14" t="s">
        <v>358</v>
      </c>
    </row>
    <row r="256" spans="1:7" x14ac:dyDescent="0.25">
      <c r="A256" s="15">
        <v>1</v>
      </c>
      <c r="B256" s="244" t="s">
        <v>190</v>
      </c>
      <c r="C256" s="244"/>
      <c r="D256" s="244"/>
      <c r="E256" s="244"/>
      <c r="F256" s="244"/>
      <c r="G256" s="244"/>
    </row>
    <row r="257" spans="1:7" x14ac:dyDescent="0.25">
      <c r="A257" s="243" t="s">
        <v>22</v>
      </c>
      <c r="B257" s="243"/>
      <c r="C257" s="243"/>
      <c r="D257" s="16"/>
      <c r="E257" s="106">
        <v>0</v>
      </c>
      <c r="F257" s="106">
        <v>0</v>
      </c>
      <c r="G257" s="106">
        <v>0</v>
      </c>
    </row>
    <row r="258" spans="1:7" x14ac:dyDescent="0.25">
      <c r="A258" s="15">
        <v>2</v>
      </c>
      <c r="B258" s="244" t="s">
        <v>191</v>
      </c>
      <c r="C258" s="244"/>
      <c r="D258" s="244"/>
      <c r="E258" s="244"/>
      <c r="F258" s="244"/>
      <c r="G258" s="244"/>
    </row>
    <row r="259" spans="1:7" s="7" customFormat="1" x14ac:dyDescent="0.25">
      <c r="A259" s="221" t="s">
        <v>218</v>
      </c>
      <c r="B259" s="222" t="s">
        <v>352</v>
      </c>
      <c r="C259" s="222" t="s">
        <v>349</v>
      </c>
      <c r="D259" s="221"/>
      <c r="E259" s="28">
        <v>0</v>
      </c>
      <c r="F259" s="28">
        <f>108960+292830+286020+190680</f>
        <v>878490</v>
      </c>
      <c r="G259" s="30">
        <f t="shared" ref="G259" si="62">SUM(E259:F259)</f>
        <v>878490</v>
      </c>
    </row>
    <row r="260" spans="1:7" x14ac:dyDescent="0.25">
      <c r="A260" s="243" t="s">
        <v>22</v>
      </c>
      <c r="B260" s="243"/>
      <c r="C260" s="243"/>
      <c r="D260" s="16"/>
      <c r="E260" s="106">
        <v>0</v>
      </c>
      <c r="F260" s="106">
        <f>F259</f>
        <v>878490</v>
      </c>
      <c r="G260" s="106">
        <f>G259</f>
        <v>878490</v>
      </c>
    </row>
    <row r="261" spans="1:7" x14ac:dyDescent="0.25">
      <c r="A261" s="15">
        <v>3</v>
      </c>
      <c r="B261" s="244" t="s">
        <v>187</v>
      </c>
      <c r="C261" s="244"/>
      <c r="D261" s="244"/>
      <c r="E261" s="244"/>
      <c r="F261" s="244"/>
      <c r="G261" s="244"/>
    </row>
    <row r="262" spans="1:7" x14ac:dyDescent="0.25">
      <c r="A262" s="221" t="s">
        <v>4</v>
      </c>
      <c r="B262" s="222" t="s">
        <v>74</v>
      </c>
      <c r="C262" s="222" t="s">
        <v>74</v>
      </c>
      <c r="D262" s="221"/>
      <c r="E262" s="28">
        <v>0</v>
      </c>
      <c r="F262" s="28">
        <f>29464.88+36151.4+2998.33+144369+5402.26+6115.15+99493.81+17365.84+21040.35</f>
        <v>362401.01999999996</v>
      </c>
      <c r="G262" s="30">
        <f t="shared" ref="G262" si="63">SUM(E262:F262)</f>
        <v>362401.01999999996</v>
      </c>
    </row>
    <row r="263" spans="1:7" x14ac:dyDescent="0.25">
      <c r="A263" s="224" t="s">
        <v>380</v>
      </c>
      <c r="B263" s="223" t="s">
        <v>132</v>
      </c>
      <c r="C263" s="222" t="s">
        <v>373</v>
      </c>
      <c r="D263" s="221"/>
      <c r="E263" s="28">
        <v>0</v>
      </c>
      <c r="F263" s="28">
        <f>(21482.34+9098.68+130.06)-21482.34</f>
        <v>9228.7400000000016</v>
      </c>
      <c r="G263" s="30">
        <f t="shared" ref="G263:G267" si="64">SUM(E263:F263)</f>
        <v>9228.7400000000016</v>
      </c>
    </row>
    <row r="264" spans="1:7" x14ac:dyDescent="0.25">
      <c r="A264" s="224" t="s">
        <v>6</v>
      </c>
      <c r="B264" s="223" t="s">
        <v>10</v>
      </c>
      <c r="C264" s="222" t="s">
        <v>11</v>
      </c>
      <c r="D264" s="221"/>
      <c r="E264" s="28">
        <v>0</v>
      </c>
      <c r="F264" s="28">
        <v>49963.91</v>
      </c>
      <c r="G264" s="30">
        <f t="shared" si="64"/>
        <v>49963.91</v>
      </c>
    </row>
    <row r="265" spans="1:7" x14ac:dyDescent="0.25">
      <c r="A265" s="224" t="s">
        <v>18</v>
      </c>
      <c r="B265" s="33" t="s">
        <v>275</v>
      </c>
      <c r="C265" s="222" t="s">
        <v>317</v>
      </c>
      <c r="D265" s="221"/>
      <c r="E265" s="28">
        <v>0</v>
      </c>
      <c r="F265" s="28">
        <f>4945.92+5100.48</f>
        <v>10046.4</v>
      </c>
      <c r="G265" s="30">
        <f t="shared" si="64"/>
        <v>10046.4</v>
      </c>
    </row>
    <row r="266" spans="1:7" x14ac:dyDescent="0.25">
      <c r="A266" s="264" t="s">
        <v>23</v>
      </c>
      <c r="B266" s="262" t="s">
        <v>13</v>
      </c>
      <c r="C266" s="222" t="s">
        <v>324</v>
      </c>
      <c r="D266" s="221"/>
      <c r="E266" s="28">
        <v>0</v>
      </c>
      <c r="F266" s="28">
        <v>941.32</v>
      </c>
      <c r="G266" s="30">
        <f t="shared" si="64"/>
        <v>941.32</v>
      </c>
    </row>
    <row r="267" spans="1:7" x14ac:dyDescent="0.25">
      <c r="A267" s="265"/>
      <c r="B267" s="263"/>
      <c r="C267" s="222" t="s">
        <v>318</v>
      </c>
      <c r="D267" s="221"/>
      <c r="E267" s="28">
        <v>0</v>
      </c>
      <c r="F267" s="28">
        <f>648.39+71.91</f>
        <v>720.3</v>
      </c>
      <c r="G267" s="30">
        <f t="shared" si="64"/>
        <v>720.3</v>
      </c>
    </row>
    <row r="268" spans="1:7" ht="25.5" x14ac:dyDescent="0.25">
      <c r="A268" s="221" t="s">
        <v>24</v>
      </c>
      <c r="B268" s="190" t="s">
        <v>332</v>
      </c>
      <c r="C268" s="222" t="s">
        <v>333</v>
      </c>
      <c r="D268" s="221"/>
      <c r="E268" s="28">
        <v>0</v>
      </c>
      <c r="F268" s="28">
        <f>32967.42+32967.42</f>
        <v>65934.84</v>
      </c>
      <c r="G268" s="30">
        <f t="shared" ref="G268" si="65">SUM(E268:F268)</f>
        <v>65934.84</v>
      </c>
    </row>
    <row r="269" spans="1:7" ht="25.5" x14ac:dyDescent="0.25">
      <c r="A269" s="224" t="s">
        <v>25</v>
      </c>
      <c r="B269" s="201" t="s">
        <v>112</v>
      </c>
      <c r="C269" s="222" t="s">
        <v>113</v>
      </c>
      <c r="D269" s="221"/>
      <c r="E269" s="28">
        <v>0</v>
      </c>
      <c r="F269" s="28">
        <v>689.31</v>
      </c>
      <c r="G269" s="30">
        <f t="shared" ref="G269" si="66">SUM(E269:F269)</f>
        <v>689.31</v>
      </c>
    </row>
    <row r="270" spans="1:7" x14ac:dyDescent="0.25">
      <c r="A270" s="224" t="s">
        <v>41</v>
      </c>
      <c r="B270" s="222" t="s">
        <v>7</v>
      </c>
      <c r="C270" s="222" t="s">
        <v>354</v>
      </c>
      <c r="D270" s="221"/>
      <c r="E270" s="28">
        <v>0</v>
      </c>
      <c r="F270" s="28">
        <f>11070+1188.72+11070+1188.72</f>
        <v>24517.440000000002</v>
      </c>
      <c r="G270" s="30">
        <f t="shared" ref="G270" si="67">SUM(E270:F270)</f>
        <v>24517.440000000002</v>
      </c>
    </row>
    <row r="271" spans="1:7" x14ac:dyDescent="0.25">
      <c r="A271" s="243" t="s">
        <v>22</v>
      </c>
      <c r="B271" s="243"/>
      <c r="C271" s="243"/>
      <c r="D271" s="16"/>
      <c r="E271" s="106">
        <f>SUM(E262:E269)</f>
        <v>0</v>
      </c>
      <c r="F271" s="106">
        <f>SUM(F262:F270)</f>
        <v>524443.27999999991</v>
      </c>
      <c r="G271" s="106">
        <f>SUM(G262:G270)</f>
        <v>524443.27999999991</v>
      </c>
    </row>
    <row r="272" spans="1:7" x14ac:dyDescent="0.25">
      <c r="A272" s="15">
        <v>4</v>
      </c>
      <c r="B272" s="244" t="s">
        <v>192</v>
      </c>
      <c r="C272" s="244"/>
      <c r="D272" s="244"/>
      <c r="E272" s="244"/>
      <c r="F272" s="244"/>
      <c r="G272" s="244"/>
    </row>
    <row r="273" spans="1:7" x14ac:dyDescent="0.25">
      <c r="A273" s="243" t="s">
        <v>22</v>
      </c>
      <c r="B273" s="243"/>
      <c r="C273" s="24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57" t="s">
        <v>193</v>
      </c>
      <c r="C274" s="258"/>
      <c r="D274" s="258"/>
      <c r="E274" s="258"/>
      <c r="F274" s="258"/>
      <c r="G274" s="259"/>
    </row>
    <row r="275" spans="1:7" x14ac:dyDescent="0.25">
      <c r="A275" s="243" t="s">
        <v>22</v>
      </c>
      <c r="B275" s="243"/>
      <c r="C275" s="243"/>
      <c r="D275" s="16"/>
      <c r="E275" s="106">
        <v>0</v>
      </c>
      <c r="F275" s="106">
        <v>0</v>
      </c>
      <c r="G275" s="18">
        <v>0</v>
      </c>
    </row>
    <row r="276" spans="1:7" x14ac:dyDescent="0.25">
      <c r="A276" s="245" t="s">
        <v>1</v>
      </c>
      <c r="B276" s="245"/>
      <c r="C276" s="245"/>
      <c r="D276" s="245"/>
      <c r="E276" s="39">
        <f>E257+E260+E271+E273+E275</f>
        <v>0</v>
      </c>
      <c r="F276" s="39">
        <f>F257+F260++F273+F275+F271</f>
        <v>1402933.2799999998</v>
      </c>
      <c r="G276" s="39">
        <f>G257+G260+G271+G273+G275</f>
        <v>1402933.2799999998</v>
      </c>
    </row>
    <row r="277" spans="1:7" x14ac:dyDescent="0.25">
      <c r="A277" s="10" t="s">
        <v>33</v>
      </c>
      <c r="B277" s="10"/>
      <c r="C277" s="11"/>
      <c r="D277" s="12"/>
      <c r="E277" s="108"/>
      <c r="F277" s="108"/>
      <c r="G277" s="108"/>
    </row>
    <row r="279" spans="1:7" x14ac:dyDescent="0.25">
      <c r="A279" s="248" t="s">
        <v>385</v>
      </c>
      <c r="B279" s="248"/>
      <c r="C279" s="248"/>
      <c r="D279" s="248"/>
      <c r="E279" s="248"/>
      <c r="F279" s="248"/>
      <c r="G279" s="248"/>
    </row>
    <row r="280" spans="1:7" ht="38.25" x14ac:dyDescent="0.25">
      <c r="A280" s="13" t="s">
        <v>27</v>
      </c>
      <c r="B280" s="13" t="s">
        <v>28</v>
      </c>
      <c r="C280" s="13" t="s">
        <v>29</v>
      </c>
      <c r="D280" s="13" t="s">
        <v>2</v>
      </c>
      <c r="E280" s="14" t="s">
        <v>356</v>
      </c>
      <c r="F280" s="14" t="s">
        <v>357</v>
      </c>
      <c r="G280" s="14" t="s">
        <v>358</v>
      </c>
    </row>
    <row r="281" spans="1:7" x14ac:dyDescent="0.25">
      <c r="A281" s="15">
        <v>1</v>
      </c>
      <c r="B281" s="244" t="s">
        <v>190</v>
      </c>
      <c r="C281" s="244"/>
      <c r="D281" s="244"/>
      <c r="E281" s="244"/>
      <c r="F281" s="244"/>
      <c r="G281" s="244"/>
    </row>
    <row r="282" spans="1:7" x14ac:dyDescent="0.25">
      <c r="A282" s="243" t="s">
        <v>22</v>
      </c>
      <c r="B282" s="243"/>
      <c r="C282" s="243"/>
      <c r="D282" s="16"/>
      <c r="E282" s="106">
        <v>0</v>
      </c>
      <c r="F282" s="106">
        <v>0</v>
      </c>
      <c r="G282" s="106">
        <v>0</v>
      </c>
    </row>
    <row r="283" spans="1:7" x14ac:dyDescent="0.25">
      <c r="A283" s="15">
        <v>2</v>
      </c>
      <c r="B283" s="244" t="s">
        <v>191</v>
      </c>
      <c r="C283" s="244"/>
      <c r="D283" s="244"/>
      <c r="E283" s="244"/>
      <c r="F283" s="244"/>
      <c r="G283" s="244"/>
    </row>
    <row r="284" spans="1:7" x14ac:dyDescent="0.25">
      <c r="A284" s="243" t="s">
        <v>22</v>
      </c>
      <c r="B284" s="243"/>
      <c r="C284" s="243"/>
      <c r="D284" s="16"/>
      <c r="E284" s="106">
        <v>0</v>
      </c>
      <c r="F284" s="106">
        <v>0</v>
      </c>
      <c r="G284" s="106">
        <v>0</v>
      </c>
    </row>
    <row r="285" spans="1:7" x14ac:dyDescent="0.25">
      <c r="A285" s="15">
        <v>3</v>
      </c>
      <c r="B285" s="244" t="s">
        <v>187</v>
      </c>
      <c r="C285" s="244"/>
      <c r="D285" s="244"/>
      <c r="E285" s="244"/>
      <c r="F285" s="244"/>
      <c r="G285" s="244"/>
    </row>
    <row r="286" spans="1:7" x14ac:dyDescent="0.25">
      <c r="A286" s="221" t="s">
        <v>4</v>
      </c>
      <c r="B286" s="222" t="s">
        <v>74</v>
      </c>
      <c r="C286" s="222" t="s">
        <v>74</v>
      </c>
      <c r="D286" s="221"/>
      <c r="E286" s="28">
        <v>0</v>
      </c>
      <c r="F286" s="28">
        <f>29334.84+36151.4+2998.33+6115.15+98755.84+5235.18+17569.8+27638.9+143173.78+4056.53+95902.38</f>
        <v>466932.13</v>
      </c>
      <c r="G286" s="30">
        <f t="shared" ref="G286" si="68">SUM(E286:F286)</f>
        <v>466932.13</v>
      </c>
    </row>
    <row r="287" spans="1:7" x14ac:dyDescent="0.25">
      <c r="A287" s="224" t="s">
        <v>380</v>
      </c>
      <c r="B287" s="223" t="s">
        <v>132</v>
      </c>
      <c r="C287" s="222" t="s">
        <v>373</v>
      </c>
      <c r="D287" s="221"/>
      <c r="E287" s="28">
        <v>0</v>
      </c>
      <c r="F287" s="28"/>
      <c r="G287" s="30">
        <f t="shared" ref="G287:G291" si="69">SUM(E287:F287)</f>
        <v>0</v>
      </c>
    </row>
    <row r="288" spans="1:7" x14ac:dyDescent="0.25">
      <c r="A288" s="224" t="s">
        <v>6</v>
      </c>
      <c r="B288" s="223" t="s">
        <v>10</v>
      </c>
      <c r="C288" s="222" t="s">
        <v>11</v>
      </c>
      <c r="D288" s="221"/>
      <c r="E288" s="28">
        <v>0</v>
      </c>
      <c r="F288" s="28"/>
      <c r="G288" s="30">
        <f t="shared" si="69"/>
        <v>0</v>
      </c>
    </row>
    <row r="289" spans="1:7" x14ac:dyDescent="0.25">
      <c r="A289" s="224" t="s">
        <v>18</v>
      </c>
      <c r="B289" s="33" t="s">
        <v>275</v>
      </c>
      <c r="C289" s="222" t="s">
        <v>317</v>
      </c>
      <c r="D289" s="221"/>
      <c r="E289" s="28">
        <v>0</v>
      </c>
      <c r="F289" s="28">
        <f>4639.8</f>
        <v>4639.8</v>
      </c>
      <c r="G289" s="30">
        <f t="shared" si="69"/>
        <v>4639.8</v>
      </c>
    </row>
    <row r="290" spans="1:7" x14ac:dyDescent="0.25">
      <c r="A290" s="264" t="s">
        <v>23</v>
      </c>
      <c r="B290" s="262" t="s">
        <v>13</v>
      </c>
      <c r="C290" s="222" t="s">
        <v>324</v>
      </c>
      <c r="D290" s="221"/>
      <c r="E290" s="28">
        <v>0</v>
      </c>
      <c r="F290" s="28"/>
      <c r="G290" s="30">
        <f t="shared" si="69"/>
        <v>0</v>
      </c>
    </row>
    <row r="291" spans="1:7" x14ac:dyDescent="0.25">
      <c r="A291" s="265"/>
      <c r="B291" s="263"/>
      <c r="C291" s="222" t="s">
        <v>318</v>
      </c>
      <c r="D291" s="221"/>
      <c r="E291" s="28">
        <v>0</v>
      </c>
      <c r="F291" s="28"/>
      <c r="G291" s="30">
        <f t="shared" si="69"/>
        <v>0</v>
      </c>
    </row>
    <row r="292" spans="1:7" ht="25.5" x14ac:dyDescent="0.25">
      <c r="A292" s="221" t="s">
        <v>24</v>
      </c>
      <c r="B292" s="190" t="s">
        <v>332</v>
      </c>
      <c r="C292" s="222" t="s">
        <v>333</v>
      </c>
      <c r="D292" s="221"/>
      <c r="E292" s="28">
        <v>0</v>
      </c>
      <c r="F292" s="28"/>
      <c r="G292" s="30">
        <f t="shared" ref="G292" si="70">SUM(E292:F292)</f>
        <v>0</v>
      </c>
    </row>
    <row r="293" spans="1:7" ht="25.5" x14ac:dyDescent="0.25">
      <c r="A293" s="224" t="s">
        <v>25</v>
      </c>
      <c r="B293" s="201" t="s">
        <v>112</v>
      </c>
      <c r="C293" s="222" t="s">
        <v>113</v>
      </c>
      <c r="D293" s="221"/>
      <c r="E293" s="28">
        <v>0</v>
      </c>
      <c r="F293" s="28"/>
      <c r="G293" s="30">
        <f t="shared" ref="G293" si="71">SUM(E293:F293)</f>
        <v>0</v>
      </c>
    </row>
    <row r="294" spans="1:7" x14ac:dyDescent="0.25">
      <c r="A294" s="224" t="s">
        <v>41</v>
      </c>
      <c r="B294" s="222" t="s">
        <v>7</v>
      </c>
      <c r="C294" s="222" t="s">
        <v>354</v>
      </c>
      <c r="D294" s="221"/>
      <c r="E294" s="28">
        <v>0</v>
      </c>
      <c r="F294" s="28">
        <f>11070+1188.72</f>
        <v>12258.72</v>
      </c>
      <c r="G294" s="30">
        <f t="shared" ref="G294" si="72">SUM(E294:F294)</f>
        <v>12258.72</v>
      </c>
    </row>
    <row r="295" spans="1:7" x14ac:dyDescent="0.25">
      <c r="A295" s="243" t="s">
        <v>22</v>
      </c>
      <c r="B295" s="243"/>
      <c r="C295" s="243"/>
      <c r="D295" s="16"/>
      <c r="E295" s="106">
        <f>SUM(E286:E293)</f>
        <v>0</v>
      </c>
      <c r="F295" s="106">
        <f>SUM(F286:F294)</f>
        <v>483830.64999999997</v>
      </c>
      <c r="G295" s="106">
        <f>SUM(G286:G294)</f>
        <v>483830.64999999997</v>
      </c>
    </row>
    <row r="296" spans="1:7" x14ac:dyDescent="0.25">
      <c r="A296" s="15">
        <v>4</v>
      </c>
      <c r="B296" s="244" t="s">
        <v>192</v>
      </c>
      <c r="C296" s="244"/>
      <c r="D296" s="244"/>
      <c r="E296" s="244"/>
      <c r="F296" s="244"/>
      <c r="G296" s="244"/>
    </row>
    <row r="297" spans="1:7" x14ac:dyDescent="0.25">
      <c r="A297" s="243" t="s">
        <v>22</v>
      </c>
      <c r="B297" s="243"/>
      <c r="C297" s="243"/>
      <c r="D297" s="16"/>
      <c r="E297" s="106">
        <v>0</v>
      </c>
      <c r="F297" s="106">
        <v>0</v>
      </c>
      <c r="G297" s="18">
        <v>0</v>
      </c>
    </row>
    <row r="298" spans="1:7" x14ac:dyDescent="0.25">
      <c r="A298" s="15">
        <v>5</v>
      </c>
      <c r="B298" s="257" t="s">
        <v>193</v>
      </c>
      <c r="C298" s="258"/>
      <c r="D298" s="258"/>
      <c r="E298" s="258"/>
      <c r="F298" s="258"/>
      <c r="G298" s="259"/>
    </row>
    <row r="299" spans="1:7" x14ac:dyDescent="0.25">
      <c r="A299" s="243" t="s">
        <v>22</v>
      </c>
      <c r="B299" s="243"/>
      <c r="C299" s="243"/>
      <c r="D299" s="16"/>
      <c r="E299" s="106">
        <v>0</v>
      </c>
      <c r="F299" s="106">
        <v>636914.77</v>
      </c>
      <c r="G299" s="18">
        <f>F299</f>
        <v>636914.77</v>
      </c>
    </row>
    <row r="300" spans="1:7" x14ac:dyDescent="0.25">
      <c r="A300" s="245" t="s">
        <v>1</v>
      </c>
      <c r="B300" s="245"/>
      <c r="C300" s="245"/>
      <c r="D300" s="245"/>
      <c r="E300" s="39">
        <f>E282+E284+E295+E297+E299</f>
        <v>0</v>
      </c>
      <c r="F300" s="39">
        <f>F282+F284++F297+F299+F295</f>
        <v>1120745.42</v>
      </c>
      <c r="G300" s="39">
        <f>G282+G284+G295+G297+G299</f>
        <v>1120745.42</v>
      </c>
    </row>
    <row r="301" spans="1:7" x14ac:dyDescent="0.25">
      <c r="A301" s="10" t="s">
        <v>33</v>
      </c>
      <c r="B301" s="10"/>
      <c r="C301" s="11"/>
      <c r="D301" s="12"/>
      <c r="E301" s="108"/>
      <c r="F301" s="108"/>
      <c r="G301" s="108"/>
    </row>
  </sheetData>
  <mergeCells count="176">
    <mergeCell ref="A300:D300"/>
    <mergeCell ref="A284:C284"/>
    <mergeCell ref="B285:G285"/>
    <mergeCell ref="A290:A291"/>
    <mergeCell ref="B290:B291"/>
    <mergeCell ref="A295:C295"/>
    <mergeCell ref="B296:G296"/>
    <mergeCell ref="A297:C297"/>
    <mergeCell ref="B298:G298"/>
    <mergeCell ref="A299:C299"/>
    <mergeCell ref="B272:G272"/>
    <mergeCell ref="A273:C273"/>
    <mergeCell ref="B274:G274"/>
    <mergeCell ref="A275:C275"/>
    <mergeCell ref="A276:D276"/>
    <mergeCell ref="A279:G279"/>
    <mergeCell ref="B281:G281"/>
    <mergeCell ref="A282:C282"/>
    <mergeCell ref="B283:G283"/>
    <mergeCell ref="A254:G254"/>
    <mergeCell ref="B256:G256"/>
    <mergeCell ref="A257:C257"/>
    <mergeCell ref="B258:G258"/>
    <mergeCell ref="A260:C260"/>
    <mergeCell ref="B261:G261"/>
    <mergeCell ref="A266:A267"/>
    <mergeCell ref="B266:B267"/>
    <mergeCell ref="A271:C271"/>
    <mergeCell ref="B221:G221"/>
    <mergeCell ref="A222:C222"/>
    <mergeCell ref="B223:G223"/>
    <mergeCell ref="A224:C224"/>
    <mergeCell ref="A225:D225"/>
    <mergeCell ref="A217:A218"/>
    <mergeCell ref="B217:B218"/>
    <mergeCell ref="A204:G204"/>
    <mergeCell ref="B206:G206"/>
    <mergeCell ref="A207:C207"/>
    <mergeCell ref="B208:G208"/>
    <mergeCell ref="A211:C211"/>
    <mergeCell ref="B212:G212"/>
    <mergeCell ref="A220:C220"/>
    <mergeCell ref="A116:A117"/>
    <mergeCell ref="B116:B117"/>
    <mergeCell ref="A120:A121"/>
    <mergeCell ref="B120:B121"/>
    <mergeCell ref="A22:C22"/>
    <mergeCell ref="B23:G23"/>
    <mergeCell ref="B39:G39"/>
    <mergeCell ref="A50:C50"/>
    <mergeCell ref="B51:G51"/>
    <mergeCell ref="A28:D28"/>
    <mergeCell ref="B53:G53"/>
    <mergeCell ref="A55:C55"/>
    <mergeCell ref="A56:D56"/>
    <mergeCell ref="A42:A44"/>
    <mergeCell ref="B42:B44"/>
    <mergeCell ref="A46:A47"/>
    <mergeCell ref="B46:B47"/>
    <mergeCell ref="A52:C52"/>
    <mergeCell ref="A31:G31"/>
    <mergeCell ref="B33:G33"/>
    <mergeCell ref="A35:C35"/>
    <mergeCell ref="B36:G36"/>
    <mergeCell ref="A38:C38"/>
    <mergeCell ref="B78:G78"/>
    <mergeCell ref="A1:G1"/>
    <mergeCell ref="A2:G2"/>
    <mergeCell ref="B3:G3"/>
    <mergeCell ref="A5:G5"/>
    <mergeCell ref="B7:G7"/>
    <mergeCell ref="A24:C24"/>
    <mergeCell ref="B25:G25"/>
    <mergeCell ref="A27:C27"/>
    <mergeCell ref="C8:C9"/>
    <mergeCell ref="A20:A21"/>
    <mergeCell ref="B20:B21"/>
    <mergeCell ref="A10:C10"/>
    <mergeCell ref="B11:G11"/>
    <mergeCell ref="A13:C13"/>
    <mergeCell ref="B14:G14"/>
    <mergeCell ref="A59:G59"/>
    <mergeCell ref="B61:G61"/>
    <mergeCell ref="A62:C62"/>
    <mergeCell ref="B63:G63"/>
    <mergeCell ref="A64:C64"/>
    <mergeCell ref="B65:G65"/>
    <mergeCell ref="A68:A69"/>
    <mergeCell ref="B68:B69"/>
    <mergeCell ref="A71:A72"/>
    <mergeCell ref="B71:B72"/>
    <mergeCell ref="A77:C77"/>
    <mergeCell ref="A88:C88"/>
    <mergeCell ref="B89:G89"/>
    <mergeCell ref="A90:C90"/>
    <mergeCell ref="B91:G91"/>
    <mergeCell ref="A79:C79"/>
    <mergeCell ref="B80:G80"/>
    <mergeCell ref="A81:C81"/>
    <mergeCell ref="A82:D82"/>
    <mergeCell ref="A85:G85"/>
    <mergeCell ref="B87:G87"/>
    <mergeCell ref="B136:G136"/>
    <mergeCell ref="A130:G130"/>
    <mergeCell ref="B132:G132"/>
    <mergeCell ref="A133:C133"/>
    <mergeCell ref="B134:G134"/>
    <mergeCell ref="A135:C135"/>
    <mergeCell ref="A103:C103"/>
    <mergeCell ref="A104:D104"/>
    <mergeCell ref="A99:C99"/>
    <mergeCell ref="B100:G100"/>
    <mergeCell ref="A101:C101"/>
    <mergeCell ref="B102:G102"/>
    <mergeCell ref="A107:G107"/>
    <mergeCell ref="B109:G109"/>
    <mergeCell ref="A110:C110"/>
    <mergeCell ref="B111:G111"/>
    <mergeCell ref="A112:C112"/>
    <mergeCell ref="B113:G113"/>
    <mergeCell ref="A122:C122"/>
    <mergeCell ref="B123:G123"/>
    <mergeCell ref="A124:C124"/>
    <mergeCell ref="B125:G125"/>
    <mergeCell ref="A126:C126"/>
    <mergeCell ref="A127:D127"/>
    <mergeCell ref="A150:D150"/>
    <mergeCell ref="A153:G153"/>
    <mergeCell ref="B155:G155"/>
    <mergeCell ref="A156:C156"/>
    <mergeCell ref="B157:G157"/>
    <mergeCell ref="A145:C145"/>
    <mergeCell ref="B146:G146"/>
    <mergeCell ref="A147:C147"/>
    <mergeCell ref="B148:G148"/>
    <mergeCell ref="A149:C149"/>
    <mergeCell ref="B174:G174"/>
    <mergeCell ref="A175:C175"/>
    <mergeCell ref="A176:D176"/>
    <mergeCell ref="A163:A165"/>
    <mergeCell ref="B163:B165"/>
    <mergeCell ref="A169:A170"/>
    <mergeCell ref="B169:B170"/>
    <mergeCell ref="A159:C159"/>
    <mergeCell ref="B160:G160"/>
    <mergeCell ref="A171:C171"/>
    <mergeCell ref="B172:G172"/>
    <mergeCell ref="A173:C173"/>
    <mergeCell ref="A196:C196"/>
    <mergeCell ref="B197:G197"/>
    <mergeCell ref="A198:C198"/>
    <mergeCell ref="B199:G199"/>
    <mergeCell ref="A200:C200"/>
    <mergeCell ref="A201:D201"/>
    <mergeCell ref="A179:G179"/>
    <mergeCell ref="B181:G181"/>
    <mergeCell ref="A182:C182"/>
    <mergeCell ref="B183:G183"/>
    <mergeCell ref="A186:C186"/>
    <mergeCell ref="B187:G187"/>
    <mergeCell ref="A189:A191"/>
    <mergeCell ref="B189:B191"/>
    <mergeCell ref="B247:G247"/>
    <mergeCell ref="A248:C248"/>
    <mergeCell ref="B249:G249"/>
    <mergeCell ref="A250:C250"/>
    <mergeCell ref="A251:D251"/>
    <mergeCell ref="A228:G228"/>
    <mergeCell ref="B230:G230"/>
    <mergeCell ref="A231:C231"/>
    <mergeCell ref="B232:G232"/>
    <mergeCell ref="A235:C235"/>
    <mergeCell ref="B236:G236"/>
    <mergeCell ref="A241:A242"/>
    <mergeCell ref="B241:B242"/>
    <mergeCell ref="A246:C246"/>
  </mergeCells>
  <pageMargins left="0.25" right="0.25" top="0.75" bottom="0.75" header="0.3" footer="0.3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E64" sqref="E64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280" t="s">
        <v>35</v>
      </c>
      <c r="B1" s="280"/>
      <c r="C1" s="280"/>
      <c r="D1" s="280"/>
      <c r="E1" s="280"/>
      <c r="F1" s="280"/>
      <c r="G1" s="280"/>
    </row>
    <row r="2" spans="1:7" ht="15.75" x14ac:dyDescent="0.25">
      <c r="A2" s="280" t="s">
        <v>34</v>
      </c>
      <c r="B2" s="280"/>
      <c r="C2" s="280"/>
      <c r="D2" s="280"/>
      <c r="E2" s="280"/>
      <c r="F2" s="280"/>
      <c r="G2" s="280"/>
    </row>
    <row r="3" spans="1:7" ht="15.75" x14ac:dyDescent="0.25">
      <c r="A3" s="229"/>
      <c r="B3" s="280" t="s">
        <v>30</v>
      </c>
      <c r="C3" s="280"/>
      <c r="D3" s="280"/>
      <c r="E3" s="280"/>
      <c r="F3" s="280"/>
      <c r="G3" s="280"/>
    </row>
    <row r="4" spans="1:7" ht="15.75" x14ac:dyDescent="0.25">
      <c r="A4" s="280" t="s">
        <v>387</v>
      </c>
      <c r="B4" s="280"/>
      <c r="C4" s="280"/>
      <c r="D4" s="280"/>
      <c r="E4" s="280"/>
      <c r="F4" s="280"/>
      <c r="G4" s="280"/>
    </row>
    <row r="6" spans="1:7" x14ac:dyDescent="0.25">
      <c r="A6" s="279" t="s">
        <v>386</v>
      </c>
      <c r="B6" s="279"/>
      <c r="C6" s="279"/>
      <c r="D6" s="279"/>
      <c r="E6" s="279"/>
      <c r="F6" s="279"/>
      <c r="G6" s="279"/>
    </row>
    <row r="7" spans="1:7" ht="38.25" x14ac:dyDescent="0.25">
      <c r="A7" s="14" t="s">
        <v>27</v>
      </c>
      <c r="B7" s="14" t="s">
        <v>28</v>
      </c>
      <c r="C7" s="14" t="s">
        <v>29</v>
      </c>
      <c r="D7" s="14" t="s">
        <v>2</v>
      </c>
      <c r="E7" s="14" t="s">
        <v>388</v>
      </c>
      <c r="F7" s="14" t="s">
        <v>389</v>
      </c>
      <c r="G7" s="14" t="s">
        <v>390</v>
      </c>
    </row>
    <row r="8" spans="1:7" x14ac:dyDescent="0.25">
      <c r="A8" s="230">
        <v>1</v>
      </c>
      <c r="B8" s="278" t="s">
        <v>190</v>
      </c>
      <c r="C8" s="278"/>
      <c r="D8" s="278"/>
      <c r="E8" s="278"/>
      <c r="F8" s="278"/>
      <c r="G8" s="278"/>
    </row>
    <row r="9" spans="1:7" x14ac:dyDescent="0.25">
      <c r="A9" s="276" t="s">
        <v>22</v>
      </c>
      <c r="B9" s="276"/>
      <c r="C9" s="276"/>
      <c r="D9" s="234"/>
      <c r="E9" s="235">
        <v>0</v>
      </c>
      <c r="F9" s="235">
        <v>0</v>
      </c>
      <c r="G9" s="235">
        <v>0</v>
      </c>
    </row>
    <row r="10" spans="1:7" x14ac:dyDescent="0.25">
      <c r="A10" s="230">
        <v>2</v>
      </c>
      <c r="B10" s="278" t="s">
        <v>191</v>
      </c>
      <c r="C10" s="278"/>
      <c r="D10" s="278"/>
      <c r="E10" s="278"/>
      <c r="F10" s="278"/>
      <c r="G10" s="278"/>
    </row>
    <row r="11" spans="1:7" x14ac:dyDescent="0.25">
      <c r="A11" s="276" t="s">
        <v>22</v>
      </c>
      <c r="B11" s="276"/>
      <c r="C11" s="276"/>
      <c r="D11" s="234"/>
      <c r="E11" s="235">
        <v>0</v>
      </c>
      <c r="F11" s="235">
        <v>0</v>
      </c>
      <c r="G11" s="235">
        <v>0</v>
      </c>
    </row>
    <row r="12" spans="1:7" x14ac:dyDescent="0.25">
      <c r="A12" s="230">
        <v>3</v>
      </c>
      <c r="B12" s="278" t="s">
        <v>187</v>
      </c>
      <c r="C12" s="278"/>
      <c r="D12" s="278"/>
      <c r="E12" s="278"/>
      <c r="F12" s="278"/>
      <c r="G12" s="278"/>
    </row>
    <row r="13" spans="1:7" x14ac:dyDescent="0.25">
      <c r="A13" s="231" t="s">
        <v>4</v>
      </c>
      <c r="B13" s="201" t="s">
        <v>74</v>
      </c>
      <c r="C13" s="201" t="s">
        <v>74</v>
      </c>
      <c r="D13" s="231"/>
      <c r="E13" s="232">
        <f>29632.02+31759.47</f>
        <v>61391.490000000005</v>
      </c>
      <c r="F13" s="232">
        <f>36151.4+2829.41+254.88+5402.26+5990.32+98082.43+14225.43+3601.29+141348.45+262.95+3428.2</f>
        <v>311577.02</v>
      </c>
      <c r="G13" s="233">
        <f t="shared" ref="G13" si="0">SUM(E13:F13)</f>
        <v>372968.51</v>
      </c>
    </row>
    <row r="14" spans="1:7" s="1" customFormat="1" x14ac:dyDescent="0.25">
      <c r="A14" s="264" t="s">
        <v>5</v>
      </c>
      <c r="B14" s="262" t="s">
        <v>13</v>
      </c>
      <c r="C14" s="226" t="s">
        <v>324</v>
      </c>
      <c r="D14" s="225"/>
      <c r="E14" s="28">
        <f>467.61+368.86+1039.46</f>
        <v>1875.93</v>
      </c>
      <c r="F14" s="28">
        <v>0</v>
      </c>
      <c r="G14" s="30">
        <f t="shared" ref="G14:G15" si="1">SUM(E14:F14)</f>
        <v>1875.93</v>
      </c>
    </row>
    <row r="15" spans="1:7" s="1" customFormat="1" x14ac:dyDescent="0.25">
      <c r="A15" s="265"/>
      <c r="B15" s="263"/>
      <c r="C15" s="226" t="s">
        <v>318</v>
      </c>
      <c r="D15" s="225"/>
      <c r="E15" s="28">
        <f>621.92+68.98+61.96+61.96+620.88</f>
        <v>1435.7</v>
      </c>
      <c r="F15" s="28">
        <v>0</v>
      </c>
      <c r="G15" s="30">
        <f t="shared" si="1"/>
        <v>1435.7</v>
      </c>
    </row>
    <row r="16" spans="1:7" s="1" customFormat="1" x14ac:dyDescent="0.25">
      <c r="A16" s="225" t="s">
        <v>6</v>
      </c>
      <c r="B16" s="226" t="s">
        <v>7</v>
      </c>
      <c r="C16" s="226" t="s">
        <v>354</v>
      </c>
      <c r="D16" s="225"/>
      <c r="E16" s="28">
        <f>11070+1188.72</f>
        <v>12258.72</v>
      </c>
      <c r="F16" s="28">
        <v>0</v>
      </c>
      <c r="G16" s="30">
        <f t="shared" ref="G16" si="2">SUM(E16:F16)</f>
        <v>12258.72</v>
      </c>
    </row>
    <row r="17" spans="1:7" s="1" customFormat="1" x14ac:dyDescent="0.25">
      <c r="A17" s="264" t="s">
        <v>18</v>
      </c>
      <c r="B17" s="262" t="s">
        <v>132</v>
      </c>
      <c r="C17" s="226" t="s">
        <v>372</v>
      </c>
      <c r="D17" s="225"/>
      <c r="E17" s="28">
        <f>8822.45+8497.71+8497.71</f>
        <v>25817.87</v>
      </c>
      <c r="F17" s="28">
        <v>0</v>
      </c>
      <c r="G17" s="30">
        <f t="shared" ref="G17:G19" si="3">SUM(E17:F17)</f>
        <v>25817.87</v>
      </c>
    </row>
    <row r="18" spans="1:7" s="1" customFormat="1" x14ac:dyDescent="0.25">
      <c r="A18" s="265"/>
      <c r="B18" s="263"/>
      <c r="C18" s="226" t="s">
        <v>360</v>
      </c>
      <c r="D18" s="225"/>
      <c r="E18" s="28">
        <f>14393.04+11754.3+14393.04</f>
        <v>40540.380000000005</v>
      </c>
      <c r="F18" s="28">
        <v>0</v>
      </c>
      <c r="G18" s="30">
        <f t="shared" si="3"/>
        <v>40540.380000000005</v>
      </c>
    </row>
    <row r="19" spans="1:7" s="1" customFormat="1" ht="25.5" x14ac:dyDescent="0.25">
      <c r="A19" s="225" t="s">
        <v>23</v>
      </c>
      <c r="B19" s="190" t="s">
        <v>332</v>
      </c>
      <c r="C19" s="226" t="s">
        <v>333</v>
      </c>
      <c r="D19" s="225"/>
      <c r="E19" s="28">
        <f>32967.42+32967.42</f>
        <v>65934.84</v>
      </c>
      <c r="F19" s="28">
        <v>0</v>
      </c>
      <c r="G19" s="30">
        <f t="shared" si="3"/>
        <v>65934.84</v>
      </c>
    </row>
    <row r="20" spans="1:7" x14ac:dyDescent="0.25">
      <c r="A20" s="276" t="s">
        <v>22</v>
      </c>
      <c r="B20" s="276"/>
      <c r="C20" s="276"/>
      <c r="D20" s="234"/>
      <c r="E20" s="235">
        <f>SUM(E13:E19)</f>
        <v>209254.93</v>
      </c>
      <c r="F20" s="235">
        <f>SUM(F13:F18)</f>
        <v>311577.02</v>
      </c>
      <c r="G20" s="236">
        <f>SUM(G13:G19)</f>
        <v>520831.94999999995</v>
      </c>
    </row>
    <row r="21" spans="1:7" x14ac:dyDescent="0.25">
      <c r="A21" s="230">
        <v>4</v>
      </c>
      <c r="B21" s="278" t="s">
        <v>192</v>
      </c>
      <c r="C21" s="278"/>
      <c r="D21" s="278"/>
      <c r="E21" s="278"/>
      <c r="F21" s="278"/>
      <c r="G21" s="278"/>
    </row>
    <row r="22" spans="1:7" x14ac:dyDescent="0.25">
      <c r="A22" s="276" t="s">
        <v>22</v>
      </c>
      <c r="B22" s="276"/>
      <c r="C22" s="276"/>
      <c r="D22" s="234"/>
      <c r="E22" s="235">
        <v>0</v>
      </c>
      <c r="F22" s="235">
        <v>0</v>
      </c>
      <c r="G22" s="236">
        <v>0</v>
      </c>
    </row>
    <row r="23" spans="1:7" x14ac:dyDescent="0.25">
      <c r="A23" s="230">
        <v>5</v>
      </c>
      <c r="B23" s="273" t="s">
        <v>193</v>
      </c>
      <c r="C23" s="274"/>
      <c r="D23" s="274"/>
      <c r="E23" s="274"/>
      <c r="F23" s="274"/>
      <c r="G23" s="275"/>
    </row>
    <row r="24" spans="1:7" ht="18.75" customHeight="1" x14ac:dyDescent="0.25">
      <c r="A24" s="231" t="s">
        <v>32</v>
      </c>
      <c r="B24" s="190" t="s">
        <v>3</v>
      </c>
      <c r="C24" s="201" t="s">
        <v>19</v>
      </c>
      <c r="D24" s="231"/>
      <c r="E24" s="232">
        <v>0</v>
      </c>
      <c r="F24" s="232">
        <v>0</v>
      </c>
      <c r="G24" s="232">
        <f>SUM(E24:F24)</f>
        <v>0</v>
      </c>
    </row>
    <row r="25" spans="1:7" x14ac:dyDescent="0.25">
      <c r="A25" s="276" t="s">
        <v>22</v>
      </c>
      <c r="B25" s="276"/>
      <c r="C25" s="276"/>
      <c r="D25" s="234"/>
      <c r="E25" s="235">
        <f>E24</f>
        <v>0</v>
      </c>
      <c r="F25" s="235">
        <f>F24</f>
        <v>0</v>
      </c>
      <c r="G25" s="236">
        <f>SUM(E25:F25)</f>
        <v>0</v>
      </c>
    </row>
    <row r="26" spans="1:7" x14ac:dyDescent="0.25">
      <c r="A26" s="277" t="s">
        <v>1</v>
      </c>
      <c r="B26" s="277"/>
      <c r="C26" s="277"/>
      <c r="D26" s="277"/>
      <c r="E26" s="237">
        <f>E9+E11+E20+E22+E25</f>
        <v>209254.93</v>
      </c>
      <c r="F26" s="237">
        <f>F9+F11++F22+F25+F20</f>
        <v>311577.02</v>
      </c>
      <c r="G26" s="237">
        <f>G9+G11+G20+G22+G25</f>
        <v>520831.94999999995</v>
      </c>
    </row>
    <row r="27" spans="1:7" x14ac:dyDescent="0.25">
      <c r="A27" s="272" t="s">
        <v>33</v>
      </c>
      <c r="B27" s="272"/>
      <c r="C27" s="238"/>
      <c r="D27" s="239"/>
      <c r="E27" s="240"/>
      <c r="F27" s="240"/>
      <c r="G27" s="240"/>
    </row>
    <row r="29" spans="1:7" x14ac:dyDescent="0.25">
      <c r="A29" s="279" t="s">
        <v>391</v>
      </c>
      <c r="B29" s="279"/>
      <c r="C29" s="279"/>
      <c r="D29" s="279"/>
      <c r="E29" s="279"/>
      <c r="F29" s="279"/>
      <c r="G29" s="279"/>
    </row>
    <row r="30" spans="1:7" ht="38.25" x14ac:dyDescent="0.25">
      <c r="A30" s="14" t="s">
        <v>27</v>
      </c>
      <c r="B30" s="14" t="s">
        <v>28</v>
      </c>
      <c r="C30" s="14" t="s">
        <v>29</v>
      </c>
      <c r="D30" s="14" t="s">
        <v>2</v>
      </c>
      <c r="E30" s="14" t="s">
        <v>388</v>
      </c>
      <c r="F30" s="14" t="s">
        <v>389</v>
      </c>
      <c r="G30" s="14" t="s">
        <v>390</v>
      </c>
    </row>
    <row r="31" spans="1:7" x14ac:dyDescent="0.25">
      <c r="A31" s="230">
        <v>1</v>
      </c>
      <c r="B31" s="278" t="s">
        <v>190</v>
      </c>
      <c r="C31" s="278"/>
      <c r="D31" s="278"/>
      <c r="E31" s="278"/>
      <c r="F31" s="278"/>
      <c r="G31" s="278"/>
    </row>
    <row r="32" spans="1:7" x14ac:dyDescent="0.25">
      <c r="A32" s="276" t="s">
        <v>22</v>
      </c>
      <c r="B32" s="276"/>
      <c r="C32" s="276"/>
      <c r="D32" s="234"/>
      <c r="E32" s="235">
        <v>0</v>
      </c>
      <c r="F32" s="235">
        <v>0</v>
      </c>
      <c r="G32" s="235">
        <v>0</v>
      </c>
    </row>
    <row r="33" spans="1:7" x14ac:dyDescent="0.25">
      <c r="A33" s="230">
        <v>2</v>
      </c>
      <c r="B33" s="278" t="s">
        <v>191</v>
      </c>
      <c r="C33" s="278"/>
      <c r="D33" s="278"/>
      <c r="E33" s="278"/>
      <c r="F33" s="278"/>
      <c r="G33" s="278"/>
    </row>
    <row r="34" spans="1:7" x14ac:dyDescent="0.25">
      <c r="A34" s="276" t="s">
        <v>22</v>
      </c>
      <c r="B34" s="276"/>
      <c r="C34" s="276"/>
      <c r="D34" s="234"/>
      <c r="E34" s="235">
        <v>0</v>
      </c>
      <c r="F34" s="235">
        <v>0</v>
      </c>
      <c r="G34" s="235">
        <v>0</v>
      </c>
    </row>
    <row r="35" spans="1:7" x14ac:dyDescent="0.25">
      <c r="A35" s="230">
        <v>3</v>
      </c>
      <c r="B35" s="278" t="s">
        <v>187</v>
      </c>
      <c r="C35" s="278"/>
      <c r="D35" s="278"/>
      <c r="E35" s="278"/>
      <c r="F35" s="278"/>
      <c r="G35" s="278"/>
    </row>
    <row r="36" spans="1:7" x14ac:dyDescent="0.25">
      <c r="A36" s="231" t="s">
        <v>4</v>
      </c>
      <c r="B36" s="201" t="s">
        <v>74</v>
      </c>
      <c r="C36" s="201" t="s">
        <v>74</v>
      </c>
      <c r="D36" s="231"/>
      <c r="E36" s="232"/>
      <c r="F36" s="232">
        <f>28953.33+35658.45+168.92+124.83+1411.38+2660.49+144132.85+7197.42+5990.32+97509.22+18036.22+29587.23</f>
        <v>371430.66000000003</v>
      </c>
      <c r="G36" s="233">
        <f t="shared" ref="G36" si="4">SUM(E36:F36)</f>
        <v>371430.66000000003</v>
      </c>
    </row>
    <row r="37" spans="1:7" x14ac:dyDescent="0.25">
      <c r="A37" s="231" t="s">
        <v>5</v>
      </c>
      <c r="B37" s="201" t="s">
        <v>275</v>
      </c>
      <c r="C37" s="226" t="s">
        <v>317</v>
      </c>
      <c r="D37" s="231"/>
      <c r="E37" s="232">
        <v>17156.150000000001</v>
      </c>
      <c r="F37" s="232">
        <v>0</v>
      </c>
      <c r="G37" s="233">
        <f t="shared" ref="G37" si="5">SUM(E37:F37)</f>
        <v>17156.150000000001</v>
      </c>
    </row>
    <row r="38" spans="1:7" s="1" customFormat="1" x14ac:dyDescent="0.25">
      <c r="A38" s="227" t="s">
        <v>6</v>
      </c>
      <c r="B38" s="226" t="s">
        <v>338</v>
      </c>
      <c r="C38" s="226" t="s">
        <v>393</v>
      </c>
      <c r="D38" s="225"/>
      <c r="E38" s="28">
        <v>10752</v>
      </c>
      <c r="F38" s="28">
        <v>0</v>
      </c>
      <c r="G38" s="30">
        <f t="shared" ref="G38" si="6">SUM(E38:F38)</f>
        <v>10752</v>
      </c>
    </row>
    <row r="39" spans="1:7" x14ac:dyDescent="0.25">
      <c r="A39" s="276" t="s">
        <v>22</v>
      </c>
      <c r="B39" s="276"/>
      <c r="C39" s="276"/>
      <c r="D39" s="234"/>
      <c r="E39" s="235">
        <f>SUM(E36:E38)</f>
        <v>27908.15</v>
      </c>
      <c r="F39" s="235">
        <f>SUM(F36:F38)</f>
        <v>371430.66000000003</v>
      </c>
      <c r="G39" s="236">
        <f>SUM(G36:G38)</f>
        <v>399338.81000000006</v>
      </c>
    </row>
    <row r="40" spans="1:7" x14ac:dyDescent="0.25">
      <c r="A40" s="230">
        <v>4</v>
      </c>
      <c r="B40" s="278" t="s">
        <v>192</v>
      </c>
      <c r="C40" s="278"/>
      <c r="D40" s="278"/>
      <c r="E40" s="278"/>
      <c r="F40" s="278"/>
      <c r="G40" s="278"/>
    </row>
    <row r="41" spans="1:7" x14ac:dyDescent="0.25">
      <c r="A41" s="276" t="s">
        <v>22</v>
      </c>
      <c r="B41" s="276"/>
      <c r="C41" s="276"/>
      <c r="D41" s="234"/>
      <c r="E41" s="235">
        <v>0</v>
      </c>
      <c r="F41" s="235">
        <v>0</v>
      </c>
      <c r="G41" s="236">
        <v>0</v>
      </c>
    </row>
    <row r="42" spans="1:7" x14ac:dyDescent="0.25">
      <c r="A42" s="230">
        <v>5</v>
      </c>
      <c r="B42" s="273" t="s">
        <v>193</v>
      </c>
      <c r="C42" s="274"/>
      <c r="D42" s="274"/>
      <c r="E42" s="274"/>
      <c r="F42" s="274"/>
      <c r="G42" s="275"/>
    </row>
    <row r="43" spans="1:7" ht="19.5" customHeight="1" x14ac:dyDescent="0.25">
      <c r="A43" s="231" t="s">
        <v>32</v>
      </c>
      <c r="B43" s="190" t="s">
        <v>3</v>
      </c>
      <c r="C43" s="201" t="s">
        <v>19</v>
      </c>
      <c r="D43" s="231"/>
      <c r="E43" s="232"/>
      <c r="F43" s="232">
        <v>0</v>
      </c>
      <c r="G43" s="232">
        <f>SUM(E43:F43)</f>
        <v>0</v>
      </c>
    </row>
    <row r="44" spans="1:7" x14ac:dyDescent="0.25">
      <c r="A44" s="276" t="s">
        <v>22</v>
      </c>
      <c r="B44" s="276"/>
      <c r="C44" s="276"/>
      <c r="D44" s="234"/>
      <c r="E44" s="235">
        <f>E43</f>
        <v>0</v>
      </c>
      <c r="F44" s="235">
        <f>F43</f>
        <v>0</v>
      </c>
      <c r="G44" s="236">
        <f>SUM(E44:F44)</f>
        <v>0</v>
      </c>
    </row>
    <row r="45" spans="1:7" x14ac:dyDescent="0.25">
      <c r="A45" s="277" t="s">
        <v>1</v>
      </c>
      <c r="B45" s="277"/>
      <c r="C45" s="277"/>
      <c r="D45" s="277"/>
      <c r="E45" s="237">
        <f>E32+E34+E39+E41+E44</f>
        <v>27908.15</v>
      </c>
      <c r="F45" s="237">
        <f>F32+F34++F41+F44+F39</f>
        <v>371430.66000000003</v>
      </c>
      <c r="G45" s="237">
        <f>G32+G34+G39+G41+G44</f>
        <v>399338.81000000006</v>
      </c>
    </row>
    <row r="46" spans="1:7" x14ac:dyDescent="0.25">
      <c r="A46" s="272" t="s">
        <v>33</v>
      </c>
      <c r="B46" s="272"/>
      <c r="C46" s="238"/>
      <c r="D46" s="239"/>
      <c r="E46" s="240"/>
      <c r="F46" s="240"/>
      <c r="G46" s="240"/>
    </row>
    <row r="48" spans="1:7" x14ac:dyDescent="0.25">
      <c r="A48" s="279" t="s">
        <v>392</v>
      </c>
      <c r="B48" s="279"/>
      <c r="C48" s="279"/>
      <c r="D48" s="279"/>
      <c r="E48" s="279"/>
      <c r="F48" s="279"/>
      <c r="G48" s="279"/>
    </row>
    <row r="49" spans="1:7" ht="38.25" x14ac:dyDescent="0.25">
      <c r="A49" s="14" t="s">
        <v>27</v>
      </c>
      <c r="B49" s="14" t="s">
        <v>28</v>
      </c>
      <c r="C49" s="14" t="s">
        <v>29</v>
      </c>
      <c r="D49" s="14" t="s">
        <v>2</v>
      </c>
      <c r="E49" s="14" t="s">
        <v>388</v>
      </c>
      <c r="F49" s="14" t="s">
        <v>389</v>
      </c>
      <c r="G49" s="14" t="s">
        <v>390</v>
      </c>
    </row>
    <row r="50" spans="1:7" x14ac:dyDescent="0.25">
      <c r="A50" s="230">
        <v>1</v>
      </c>
      <c r="B50" s="278" t="s">
        <v>190</v>
      </c>
      <c r="C50" s="278"/>
      <c r="D50" s="278"/>
      <c r="E50" s="278"/>
      <c r="F50" s="278"/>
      <c r="G50" s="278"/>
    </row>
    <row r="51" spans="1:7" x14ac:dyDescent="0.25">
      <c r="A51" s="276" t="s">
        <v>22</v>
      </c>
      <c r="B51" s="276"/>
      <c r="C51" s="276"/>
      <c r="D51" s="234"/>
      <c r="E51" s="235">
        <v>0</v>
      </c>
      <c r="F51" s="235">
        <v>0</v>
      </c>
      <c r="G51" s="235">
        <v>0</v>
      </c>
    </row>
    <row r="52" spans="1:7" x14ac:dyDescent="0.25">
      <c r="A52" s="230">
        <v>2</v>
      </c>
      <c r="B52" s="278" t="s">
        <v>191</v>
      </c>
      <c r="C52" s="278"/>
      <c r="D52" s="278"/>
      <c r="E52" s="278"/>
      <c r="F52" s="278"/>
      <c r="G52" s="278"/>
    </row>
    <row r="53" spans="1:7" x14ac:dyDescent="0.25">
      <c r="A53" s="276" t="s">
        <v>22</v>
      </c>
      <c r="B53" s="276"/>
      <c r="C53" s="276"/>
      <c r="D53" s="234"/>
      <c r="E53" s="235">
        <v>0</v>
      </c>
      <c r="F53" s="235">
        <v>0</v>
      </c>
      <c r="G53" s="235">
        <v>0</v>
      </c>
    </row>
    <row r="54" spans="1:7" x14ac:dyDescent="0.25">
      <c r="A54" s="230">
        <v>3</v>
      </c>
      <c r="B54" s="278" t="s">
        <v>187</v>
      </c>
      <c r="C54" s="278"/>
      <c r="D54" s="278"/>
      <c r="E54" s="278"/>
      <c r="F54" s="278"/>
      <c r="G54" s="278"/>
    </row>
    <row r="55" spans="1:7" x14ac:dyDescent="0.25">
      <c r="A55" s="231" t="s">
        <v>4</v>
      </c>
      <c r="B55" s="201" t="s">
        <v>74</v>
      </c>
      <c r="C55" s="201" t="s">
        <v>74</v>
      </c>
      <c r="D55" s="231"/>
      <c r="E55" s="232"/>
      <c r="F55" s="232">
        <f>381.51+28944.7+36151.4+11461.16+2829.41+146809.35+5525.64+6115.15+99568.32+19725.83+34822.35</f>
        <v>392334.82</v>
      </c>
      <c r="G55" s="233">
        <f t="shared" ref="G55" si="7">SUM(E55:F55)</f>
        <v>392334.82</v>
      </c>
    </row>
    <row r="56" spans="1:7" x14ac:dyDescent="0.25">
      <c r="A56" s="231" t="s">
        <v>5</v>
      </c>
      <c r="B56" s="201" t="s">
        <v>275</v>
      </c>
      <c r="C56" s="226" t="s">
        <v>317</v>
      </c>
      <c r="D56" s="231"/>
      <c r="E56" s="232"/>
      <c r="F56" s="232">
        <f>185256+19165.44</f>
        <v>204421.44</v>
      </c>
      <c r="G56" s="233">
        <f t="shared" ref="G56" si="8">SUM(E56:F56)</f>
        <v>204421.44</v>
      </c>
    </row>
    <row r="57" spans="1:7" s="1" customFormat="1" x14ac:dyDescent="0.25">
      <c r="A57" s="264" t="s">
        <v>6</v>
      </c>
      <c r="B57" s="262" t="s">
        <v>13</v>
      </c>
      <c r="C57" s="226" t="s">
        <v>324</v>
      </c>
      <c r="D57" s="225"/>
      <c r="E57" s="28"/>
      <c r="F57" s="28">
        <f>1693.91+1451.59</f>
        <v>3145.5</v>
      </c>
      <c r="G57" s="30">
        <f t="shared" ref="G57:G58" si="9">SUM(E57:F57)</f>
        <v>3145.5</v>
      </c>
    </row>
    <row r="58" spans="1:7" s="1" customFormat="1" x14ac:dyDescent="0.25">
      <c r="A58" s="265"/>
      <c r="B58" s="263"/>
      <c r="C58" s="226" t="s">
        <v>318</v>
      </c>
      <c r="D58" s="225"/>
      <c r="E58" s="28"/>
      <c r="F58" s="28">
        <f>1139.25+801.15</f>
        <v>1940.4</v>
      </c>
      <c r="G58" s="30">
        <f t="shared" si="9"/>
        <v>1940.4</v>
      </c>
    </row>
    <row r="59" spans="1:7" s="1" customFormat="1" x14ac:dyDescent="0.25">
      <c r="A59" s="227" t="s">
        <v>18</v>
      </c>
      <c r="B59" s="226" t="s">
        <v>338</v>
      </c>
      <c r="C59" s="226" t="s">
        <v>393</v>
      </c>
      <c r="D59" s="225"/>
      <c r="E59" s="28">
        <v>4485</v>
      </c>
      <c r="F59" s="28">
        <v>0</v>
      </c>
      <c r="G59" s="30">
        <f t="shared" ref="G59" si="10">SUM(E59:F59)</f>
        <v>4485</v>
      </c>
    </row>
    <row r="60" spans="1:7" x14ac:dyDescent="0.25">
      <c r="A60" s="231" t="s">
        <v>18</v>
      </c>
      <c r="B60" s="201" t="s">
        <v>7</v>
      </c>
      <c r="C60" s="201" t="s">
        <v>354</v>
      </c>
      <c r="D60" s="231"/>
      <c r="E60" s="232">
        <f>11070+871.73</f>
        <v>11941.73</v>
      </c>
      <c r="F60" s="232">
        <f>316.99+11070+1188.72</f>
        <v>12575.71</v>
      </c>
      <c r="G60" s="233">
        <f t="shared" ref="G60:G61" si="11">SUM(E60:F60)</f>
        <v>24517.439999999999</v>
      </c>
    </row>
    <row r="61" spans="1:7" x14ac:dyDescent="0.25">
      <c r="A61" s="241" t="s">
        <v>24</v>
      </c>
      <c r="B61" s="242" t="s">
        <v>132</v>
      </c>
      <c r="C61" s="226" t="s">
        <v>373</v>
      </c>
      <c r="D61" s="231"/>
      <c r="E61" s="232"/>
      <c r="F61" s="232">
        <f>19029.34</f>
        <v>19029.34</v>
      </c>
      <c r="G61" s="233">
        <f t="shared" si="11"/>
        <v>19029.34</v>
      </c>
    </row>
    <row r="62" spans="1:7" x14ac:dyDescent="0.25">
      <c r="A62" s="276" t="s">
        <v>22</v>
      </c>
      <c r="B62" s="276"/>
      <c r="C62" s="276"/>
      <c r="D62" s="234"/>
      <c r="E62" s="235">
        <f>SUM(E55:E61)</f>
        <v>16426.73</v>
      </c>
      <c r="F62" s="235">
        <f>SUM(F55:F61)</f>
        <v>633447.21</v>
      </c>
      <c r="G62" s="236">
        <f>SUM(G55:G61)</f>
        <v>649873.93999999994</v>
      </c>
    </row>
    <row r="63" spans="1:7" x14ac:dyDescent="0.25">
      <c r="A63" s="230">
        <v>4</v>
      </c>
      <c r="B63" s="278" t="s">
        <v>192</v>
      </c>
      <c r="C63" s="278"/>
      <c r="D63" s="278"/>
      <c r="E63" s="278"/>
      <c r="F63" s="278"/>
      <c r="G63" s="278"/>
    </row>
    <row r="64" spans="1:7" x14ac:dyDescent="0.25">
      <c r="A64" s="276" t="s">
        <v>22</v>
      </c>
      <c r="B64" s="276"/>
      <c r="C64" s="276"/>
      <c r="D64" s="234"/>
      <c r="E64" s="235">
        <v>0</v>
      </c>
      <c r="F64" s="235">
        <v>0</v>
      </c>
      <c r="G64" s="236">
        <v>0</v>
      </c>
    </row>
    <row r="65" spans="1:7" x14ac:dyDescent="0.25">
      <c r="A65" s="230">
        <v>5</v>
      </c>
      <c r="B65" s="273" t="s">
        <v>193</v>
      </c>
      <c r="C65" s="274"/>
      <c r="D65" s="274"/>
      <c r="E65" s="274"/>
      <c r="F65" s="274"/>
      <c r="G65" s="275"/>
    </row>
    <row r="66" spans="1:7" ht="18" customHeight="1" x14ac:dyDescent="0.25">
      <c r="A66" s="231" t="s">
        <v>32</v>
      </c>
      <c r="B66" s="190" t="s">
        <v>3</v>
      </c>
      <c r="C66" s="201" t="s">
        <v>19</v>
      </c>
      <c r="D66" s="231"/>
      <c r="E66" s="232"/>
      <c r="F66" s="232">
        <f>97184.28+57172.95+0.22</f>
        <v>154357.44999999998</v>
      </c>
      <c r="G66" s="232">
        <f>SUM(E66:F66)</f>
        <v>154357.44999999998</v>
      </c>
    </row>
    <row r="67" spans="1:7" x14ac:dyDescent="0.25">
      <c r="A67" s="276" t="s">
        <v>22</v>
      </c>
      <c r="B67" s="276"/>
      <c r="C67" s="276"/>
      <c r="D67" s="234"/>
      <c r="E67" s="235">
        <f>E66</f>
        <v>0</v>
      </c>
      <c r="F67" s="235">
        <f>F66</f>
        <v>154357.44999999998</v>
      </c>
      <c r="G67" s="236">
        <f>SUM(E67:F67)</f>
        <v>154357.44999999998</v>
      </c>
    </row>
    <row r="68" spans="1:7" x14ac:dyDescent="0.25">
      <c r="A68" s="277" t="s">
        <v>1</v>
      </c>
      <c r="B68" s="277"/>
      <c r="C68" s="277"/>
      <c r="D68" s="277"/>
      <c r="E68" s="237">
        <f>E51+E53+E62+E64+E67</f>
        <v>16426.73</v>
      </c>
      <c r="F68" s="237">
        <f>F51+F53++F64+F67+F62</f>
        <v>787804.65999999992</v>
      </c>
      <c r="G68" s="237">
        <f>G51+G53+G62+G64+G67</f>
        <v>804231.3899999999</v>
      </c>
    </row>
    <row r="69" spans="1:7" x14ac:dyDescent="0.25">
      <c r="A69" s="272" t="s">
        <v>33</v>
      </c>
      <c r="B69" s="272"/>
      <c r="C69" s="238"/>
      <c r="D69" s="239"/>
      <c r="E69" s="240"/>
      <c r="F69" s="240"/>
      <c r="G69" s="240"/>
    </row>
  </sheetData>
  <mergeCells count="49">
    <mergeCell ref="A9:C9"/>
    <mergeCell ref="B10:G10"/>
    <mergeCell ref="A11:C11"/>
    <mergeCell ref="B12:G12"/>
    <mergeCell ref="A1:G1"/>
    <mergeCell ref="A2:G2"/>
    <mergeCell ref="B3:G3"/>
    <mergeCell ref="A4:G4"/>
    <mergeCell ref="A6:G6"/>
    <mergeCell ref="B8:G8"/>
    <mergeCell ref="A34:C34"/>
    <mergeCell ref="A20:C20"/>
    <mergeCell ref="B21:G21"/>
    <mergeCell ref="A22:C22"/>
    <mergeCell ref="B23:G23"/>
    <mergeCell ref="A25:C25"/>
    <mergeCell ref="A26:D26"/>
    <mergeCell ref="A14:A15"/>
    <mergeCell ref="B14:B15"/>
    <mergeCell ref="A62:C62"/>
    <mergeCell ref="B63:G63"/>
    <mergeCell ref="A64:C64"/>
    <mergeCell ref="A51:C51"/>
    <mergeCell ref="B52:G52"/>
    <mergeCell ref="A53:C53"/>
    <mergeCell ref="B54:G54"/>
    <mergeCell ref="B42:G42"/>
    <mergeCell ref="A44:C44"/>
    <mergeCell ref="A45:D45"/>
    <mergeCell ref="A46:B46"/>
    <mergeCell ref="A48:G48"/>
    <mergeCell ref="B50:G50"/>
    <mergeCell ref="B35:G35"/>
    <mergeCell ref="A69:B69"/>
    <mergeCell ref="A57:A58"/>
    <mergeCell ref="B57:B58"/>
    <mergeCell ref="A17:A18"/>
    <mergeCell ref="B17:B18"/>
    <mergeCell ref="B65:G65"/>
    <mergeCell ref="A67:C67"/>
    <mergeCell ref="A68:D68"/>
    <mergeCell ref="A39:C39"/>
    <mergeCell ref="B40:G40"/>
    <mergeCell ref="A41:C41"/>
    <mergeCell ref="A27:B27"/>
    <mergeCell ref="A29:G29"/>
    <mergeCell ref="B31:G31"/>
    <mergeCell ref="A32:C32"/>
    <mergeCell ref="B33:G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2023-04-20T12:40:53Z</cp:lastPrinted>
  <dcterms:created xsi:type="dcterms:W3CDTF">2017-02-09T13:59:08Z</dcterms:created>
  <dcterms:modified xsi:type="dcterms:W3CDTF">2023-04-20T12:57:13Z</dcterms:modified>
</cp:coreProperties>
</file>